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DA\TERCERTRIMESTRE\"/>
    </mc:Choice>
  </mc:AlternateContent>
  <bookViews>
    <workbookView xWindow="1605" yWindow="135" windowWidth="14625" windowHeight="8730"/>
  </bookViews>
  <sheets>
    <sheet name="DICIEMBRE" sheetId="4" r:id="rId1"/>
  </sheets>
  <calcPr calcId="152511"/>
</workbook>
</file>

<file path=xl/calcChain.xml><?xml version="1.0" encoding="utf-8"?>
<calcChain xmlns="http://schemas.openxmlformats.org/spreadsheetml/2006/main">
  <c r="G94" i="4" l="1"/>
  <c r="D94" i="4"/>
  <c r="E48" i="4"/>
  <c r="J36" i="4"/>
  <c r="I33" i="4"/>
  <c r="K24" i="4"/>
  <c r="I18" i="4"/>
  <c r="H29" i="4"/>
  <c r="H13" i="4"/>
  <c r="K29" i="4" l="1"/>
  <c r="G29" i="4"/>
  <c r="F29" i="4"/>
  <c r="K33" i="4" l="1"/>
  <c r="J34" i="4"/>
  <c r="J35" i="4"/>
  <c r="G28" i="4"/>
  <c r="K22" i="4"/>
  <c r="K13" i="4"/>
  <c r="G20" i="4"/>
  <c r="G17" i="4"/>
  <c r="L14" i="4"/>
  <c r="L15" i="4"/>
  <c r="F14" i="4"/>
  <c r="I95" i="4"/>
  <c r="I93" i="4"/>
  <c r="L87" i="4"/>
  <c r="K83" i="4"/>
  <c r="K82" i="4"/>
  <c r="K81" i="4"/>
  <c r="K80" i="4"/>
  <c r="J80" i="4"/>
  <c r="K79" i="4"/>
  <c r="K78" i="4"/>
  <c r="G78" i="4"/>
  <c r="J77" i="4"/>
  <c r="K77" i="4" s="1"/>
  <c r="G77" i="4"/>
  <c r="K76" i="4"/>
  <c r="G76" i="4"/>
  <c r="K75" i="4"/>
  <c r="J74" i="4"/>
  <c r="K74" i="4" s="1"/>
  <c r="G74" i="4"/>
  <c r="J73" i="4"/>
  <c r="K73" i="4" s="1"/>
  <c r="G73" i="4"/>
  <c r="J72" i="4"/>
  <c r="K72" i="4" s="1"/>
  <c r="G72" i="4"/>
  <c r="J71" i="4"/>
  <c r="I71" i="4"/>
  <c r="G71" i="4"/>
  <c r="K70" i="4"/>
  <c r="G70" i="4"/>
  <c r="J69" i="4"/>
  <c r="I69" i="4"/>
  <c r="G69" i="4"/>
  <c r="J68" i="4"/>
  <c r="I68" i="4"/>
  <c r="H68" i="4"/>
  <c r="G68" i="4"/>
  <c r="J67" i="4"/>
  <c r="K67" i="4" s="1"/>
  <c r="G67" i="4"/>
  <c r="K66" i="4"/>
  <c r="J66" i="4"/>
  <c r="G66" i="4"/>
  <c r="J65" i="4"/>
  <c r="K65" i="4" s="1"/>
  <c r="G65" i="4"/>
  <c r="J64" i="4"/>
  <c r="H64" i="4"/>
  <c r="D64" i="4"/>
  <c r="J63" i="4"/>
  <c r="K63" i="4" s="1"/>
  <c r="G63" i="4"/>
  <c r="J61" i="4"/>
  <c r="K61" i="4" s="1"/>
  <c r="G61" i="4"/>
  <c r="J60" i="4"/>
  <c r="K60" i="4" s="1"/>
  <c r="K59" i="4"/>
  <c r="G59" i="4"/>
  <c r="J58" i="4"/>
  <c r="K58" i="4" s="1"/>
  <c r="G58" i="4"/>
  <c r="J57" i="4"/>
  <c r="H57" i="4"/>
  <c r="K57" i="4" s="1"/>
  <c r="G57" i="4"/>
  <c r="K56" i="4"/>
  <c r="G56" i="4"/>
  <c r="J55" i="4"/>
  <c r="I55" i="4"/>
  <c r="G55" i="4"/>
  <c r="K54" i="4"/>
  <c r="K53" i="4"/>
  <c r="K52" i="4" s="1"/>
  <c r="H53" i="4"/>
  <c r="D53" i="4"/>
  <c r="D52" i="4" s="1"/>
  <c r="J52" i="4"/>
  <c r="G52" i="4"/>
  <c r="E52" i="4"/>
  <c r="C52" i="4"/>
  <c r="B52" i="4"/>
  <c r="K51" i="4"/>
  <c r="J51" i="4"/>
  <c r="K47" i="4"/>
  <c r="G47" i="4"/>
  <c r="K46" i="4"/>
  <c r="G46" i="4"/>
  <c r="K45" i="4"/>
  <c r="G45" i="4"/>
  <c r="K44" i="4"/>
  <c r="G44" i="4"/>
  <c r="G43" i="4"/>
  <c r="K42" i="4"/>
  <c r="K41" i="4"/>
  <c r="G41" i="4"/>
  <c r="K40" i="4"/>
  <c r="G40" i="4"/>
  <c r="K39" i="4"/>
  <c r="K38" i="4"/>
  <c r="K37" i="4"/>
  <c r="G37" i="4"/>
  <c r="K36" i="4"/>
  <c r="G36" i="4"/>
  <c r="K35" i="4"/>
  <c r="E35" i="4"/>
  <c r="G35" i="4" s="1"/>
  <c r="K34" i="4"/>
  <c r="G34" i="4"/>
  <c r="G33" i="4"/>
  <c r="G32" i="4"/>
  <c r="K31" i="4"/>
  <c r="K28" i="4"/>
  <c r="F28" i="4"/>
  <c r="K27" i="4"/>
  <c r="G27" i="4"/>
  <c r="F27" i="4"/>
  <c r="K26" i="4"/>
  <c r="G26" i="4"/>
  <c r="F26" i="4"/>
  <c r="K25" i="4"/>
  <c r="G25" i="4"/>
  <c r="F25" i="4"/>
  <c r="G24" i="4"/>
  <c r="F24" i="4"/>
  <c r="K23" i="4"/>
  <c r="G23" i="4"/>
  <c r="F23" i="4"/>
  <c r="G22" i="4"/>
  <c r="F22" i="4"/>
  <c r="K21" i="4"/>
  <c r="G21" i="4"/>
  <c r="F21" i="4"/>
  <c r="K19" i="4"/>
  <c r="G19" i="4"/>
  <c r="J19" i="4" s="1"/>
  <c r="F19" i="4"/>
  <c r="G18" i="4"/>
  <c r="F18" i="4"/>
  <c r="K17" i="4"/>
  <c r="F17" i="4"/>
  <c r="L16" i="4"/>
  <c r="K16" i="4"/>
  <c r="G16" i="4"/>
  <c r="F16" i="4"/>
  <c r="K15" i="4"/>
  <c r="F15" i="4"/>
  <c r="K14" i="4"/>
  <c r="B14" i="4"/>
  <c r="B13" i="4" s="1"/>
  <c r="B48" i="4" s="1"/>
  <c r="B87" i="4" s="1"/>
  <c r="E13" i="4"/>
  <c r="D13" i="4"/>
  <c r="D48" i="4" s="1"/>
  <c r="D87" i="4" l="1"/>
  <c r="B49" i="4"/>
  <c r="I32" i="4"/>
  <c r="K32" i="4" s="1"/>
  <c r="K68" i="4"/>
  <c r="K71" i="4"/>
  <c r="C13" i="4"/>
  <c r="C48" i="4" s="1"/>
  <c r="E87" i="4"/>
  <c r="G14" i="4"/>
  <c r="K55" i="4"/>
  <c r="K64" i="4"/>
  <c r="K69" i="4"/>
  <c r="I94" i="4"/>
  <c r="G15" i="4"/>
  <c r="F13" i="4"/>
  <c r="F48" i="4" s="1"/>
  <c r="H87" i="4"/>
  <c r="J43" i="4"/>
  <c r="K43" i="4" s="1"/>
  <c r="G64" i="4"/>
  <c r="C87" i="4" l="1"/>
  <c r="C49" i="4"/>
  <c r="G13" i="4"/>
  <c r="G48" i="4" s="1"/>
  <c r="L13" i="4"/>
  <c r="C88" i="4"/>
  <c r="A89" i="4"/>
  <c r="J48" i="4"/>
  <c r="J87" i="4" s="1"/>
  <c r="G87" i="4" l="1"/>
  <c r="K18" i="4"/>
  <c r="K20" i="4"/>
  <c r="I48" i="4"/>
  <c r="I87" i="4" s="1"/>
  <c r="K48" i="4" l="1"/>
  <c r="K87" i="4" s="1"/>
</calcChain>
</file>

<file path=xl/sharedStrings.xml><?xml version="1.0" encoding="utf-8"?>
<sst xmlns="http://schemas.openxmlformats.org/spreadsheetml/2006/main" count="147" uniqueCount="125">
  <si>
    <t>MUNICIPIO DE: EMILIANO ZAPATA, HGO.</t>
  </si>
  <si>
    <t>CUADRO RESUMEN DE LA SITUACIÓN FINANCIERA</t>
  </si>
  <si>
    <t>CUENTAS DE RESULTADOS</t>
  </si>
  <si>
    <t>CUENTAS DE BALANCE</t>
  </si>
  <si>
    <t>FUENTE DE FINANCIAMIENTO</t>
  </si>
  <si>
    <t>APROBADO / MODIFICADO ANUAL</t>
  </si>
  <si>
    <t>INGRESOS Y OTROS BENEFICIOS ACUMULADOS</t>
  </si>
  <si>
    <t>INTERESES GENERADOS ACUMULADOS</t>
  </si>
  <si>
    <t>GASTOS Y OTRAS PÉRDIDAS ACUMULADOS</t>
  </si>
  <si>
    <t>%</t>
  </si>
  <si>
    <t>POR EROGAR
(D)</t>
  </si>
  <si>
    <t>SALDOS EN CAJA Y BANCOS
(A)</t>
  </si>
  <si>
    <t>° DEUDORAS DE ACTIVO
(B)</t>
  </si>
  <si>
    <t xml:space="preserve">° ACREEDORAS DE PASIVO
( C ) </t>
  </si>
  <si>
    <t>DIFERENCIA
A+B-C = D</t>
  </si>
  <si>
    <t>AVANCE %</t>
  </si>
  <si>
    <t xml:space="preserve">FIN. </t>
  </si>
  <si>
    <t>ING. PROPIOS</t>
  </si>
  <si>
    <t>Impuestos</t>
  </si>
  <si>
    <t>Derechos</t>
  </si>
  <si>
    <t>Aprovechamientos</t>
  </si>
  <si>
    <t>Productos</t>
  </si>
  <si>
    <t>RECAUDACION DE IMPUESTO</t>
  </si>
  <si>
    <t>FGP</t>
  </si>
  <si>
    <t>FORTAMUN-DF</t>
  </si>
  <si>
    <t>FOMENTO MUNICIPAL</t>
  </si>
  <si>
    <t>IEPS (TABACOS)</t>
  </si>
  <si>
    <t>COMPENSACION ISAN</t>
  </si>
  <si>
    <t>COMPENSACION</t>
  </si>
  <si>
    <t>INGRESOS FINANCIEROS</t>
  </si>
  <si>
    <t>TOTALES:</t>
  </si>
  <si>
    <t>EJERCICIO 2017</t>
  </si>
  <si>
    <t xml:space="preserve">REPO </t>
  </si>
  <si>
    <t>FGP+DEV ISR</t>
  </si>
  <si>
    <t>DEV ISR</t>
  </si>
  <si>
    <t>FAISM</t>
  </si>
  <si>
    <t>FISCALIZACION</t>
  </si>
  <si>
    <t>IEPS</t>
  </si>
  <si>
    <t>GASOLINAS</t>
  </si>
  <si>
    <t>ISAN</t>
  </si>
  <si>
    <t>EJERCICIO 2016</t>
  </si>
  <si>
    <t>FAIP</t>
  </si>
  <si>
    <t>EJERCICIO 2015</t>
  </si>
  <si>
    <t>FOPEDEP</t>
  </si>
  <si>
    <t>TRANSFERENCIAS</t>
  </si>
  <si>
    <t>EJERCICIO 2014</t>
  </si>
  <si>
    <t>CONTIGENCIAS 2014</t>
  </si>
  <si>
    <t>EJERCICIO 2013</t>
  </si>
  <si>
    <t>EJERCICIO 2012</t>
  </si>
  <si>
    <t>EJERCICIO 2011</t>
  </si>
  <si>
    <t>CONCEPTO</t>
  </si>
  <si>
    <t>PRESUPUESTO</t>
  </si>
  <si>
    <t>ACUMULADO</t>
  </si>
  <si>
    <t xml:space="preserve"> EJEMPLO:</t>
  </si>
  <si>
    <t>C.N.A.</t>
  </si>
  <si>
    <t>LUZ</t>
  </si>
  <si>
    <t>CLORACIÓN</t>
  </si>
  <si>
    <t>ELABORÓ:</t>
  </si>
  <si>
    <t>REVISÓ Y AUTORIZÓ:</t>
  </si>
  <si>
    <t>REVISÓ:</t>
  </si>
  <si>
    <t>L. A.P. MAURICIO WENDY MENDOZA SALAZAR</t>
  </si>
  <si>
    <t>C.PR. ANTONIO ESPINOZA ESPINOZA</t>
  </si>
  <si>
    <t>C. ANAHI ORTIZ AVELAR</t>
  </si>
  <si>
    <t>Formato : MR-04</t>
  </si>
  <si>
    <t>REFERENCIA</t>
  </si>
  <si>
    <t>DESCRIPCIÓN</t>
  </si>
  <si>
    <t>LOGOTIPO:</t>
  </si>
  <si>
    <t>Insertar el logotipo representativo del Municipio.</t>
  </si>
  <si>
    <t>MUNICIPIO DE:</t>
  </si>
  <si>
    <t>Especificar el nombre del Municipio.</t>
  </si>
  <si>
    <t>FUENTE DE FINANCIAMIENTO:</t>
  </si>
  <si>
    <t>Nombre de los fondos y ejercicio que maneja el sujeto de revisión.</t>
  </si>
  <si>
    <t>APROBADO / MODIFICADO ANUAL:</t>
  </si>
  <si>
    <t>Refleja las asignaciones presupuestarias anuales según lo establecido en el  Presupuesto de Egresos y sus anexos, o bien, la asignación presupuestaria que resulta de incorporar, en su caso, las adecuaciones presupuestarias al presupuesto aprobado.</t>
  </si>
  <si>
    <t>INGRESOS Y OTROS BENEFICIOS ACUMULADOS:</t>
  </si>
  <si>
    <t>Representa el importe de los ingresos y otros beneficios del ente público provenientes de los ingresos de gestión, participaciones, aportaciones, transferencias, asignaciones, subsidios y otras ayudas y otros ingresos.</t>
  </si>
  <si>
    <t>Representa el importe de los rendimientos financieros y/o intereses bancarios generados por el manejo de las cuentas bancarias de los de los ingresos de gestión, participaciones, aportaciones, transferencias, asignaciones, subsidios y otras ayudas y otros ingresos.</t>
  </si>
  <si>
    <t>GASTOS Y OTRAS PÉRDIDAS ACUMULADOS:</t>
  </si>
  <si>
    <t>Representa el importe de los gastos y otras pérdidas del ente público, incurridos por gastos de funcionamiento, intereses, transferencias, participaciones y aportaciones otorgadas, otras pérdidas de la gestión y extraordinarias, entre otras.</t>
  </si>
  <si>
    <t>Representa el porcentaje de la aplicación de los ingresos, otros bneficios acumulados e intereses generados, y se calcula dividiendo los gastos y otras pérdidas entre los ingresos (mas intereses).</t>
  </si>
  <si>
    <t>POR EROGAR:</t>
  </si>
  <si>
    <t>Importe de ingresos y otros beneficios pendientes de erogar.</t>
  </si>
  <si>
    <t>SALDOS EN CAJA Y BANCOS:</t>
  </si>
  <si>
    <t>Importe reflejado en caja y bancos al mes que se reporta.</t>
  </si>
  <si>
    <t>DEUDORAS DE ACTIVO:</t>
  </si>
  <si>
    <t>Sumatoria de las cuentas deudoras de cada fuente de financiamiento.</t>
  </si>
  <si>
    <t>ACREEDORAS DE PASIVO:</t>
  </si>
  <si>
    <t>Sumatoria de las cuentas acreedoras de cada fuente de financiamiento.</t>
  </si>
  <si>
    <t>DIFERENCIA:</t>
  </si>
  <si>
    <t>Sumatoria de las cuentas de Activo menos Pasivo igual a Recursos por Erogar.</t>
  </si>
  <si>
    <t>AVANCE %:</t>
  </si>
  <si>
    <t>Representa el porcentaje de la aplicación de recursos respecto al presupuesto aprobado/modificado, y se calcula dividiendo los gastos y otras pérdidas entre el presupuesto aprobado/modificado anual.</t>
  </si>
  <si>
    <t>IRREDUCTIBLES:</t>
  </si>
  <si>
    <t>Gastos que el Municipio debe hacer de manera mensual.</t>
  </si>
  <si>
    <t>CONCEPTO:</t>
  </si>
  <si>
    <t>Nombre de la cuenta.</t>
  </si>
  <si>
    <t>PRESUPUESTO:</t>
  </si>
  <si>
    <t>Importe total presupuestado para cada concepto.</t>
  </si>
  <si>
    <t>ACUMULADO:</t>
  </si>
  <si>
    <t>Importe total ejercido al mes que se reporta.</t>
  </si>
  <si>
    <t>Porcentaje reflejado entre lo presupuestado y lo acumulado, y se calcula dividiendo el acumulado entre el presupuesto</t>
  </si>
  <si>
    <t>SEDATU</t>
  </si>
  <si>
    <t>F.G.P 2018</t>
  </si>
  <si>
    <t>F.I.S.M. 2018</t>
  </si>
  <si>
    <t>FOFIS 2018</t>
  </si>
  <si>
    <t>FOMENTO MUNICIPAL 2018</t>
  </si>
  <si>
    <t>IMPUESTO SOBRE AUTOMOVILES NUEVOS ISAN 2018</t>
  </si>
  <si>
    <t>IEPS (TABACOS) 2018</t>
  </si>
  <si>
    <t>INCENTIVOS A LA VENTA FINAL DE GASOLINAS 2018</t>
  </si>
  <si>
    <t>COMPENSACION ISAN 2018</t>
  </si>
  <si>
    <t>COMPENSACION 2018</t>
  </si>
  <si>
    <t>PROYECTOS DE DESARROLLO REGIONAL 2018</t>
  </si>
  <si>
    <t>PROGRAMA DE TRANSVERSALIDAD 2018</t>
  </si>
  <si>
    <t>INGRESOS FINANCIEROS 2018</t>
  </si>
  <si>
    <t>EJERCICIO 2018</t>
  </si>
  <si>
    <t>FORTAMUN DF</t>
  </si>
  <si>
    <t>F.G.P.</t>
  </si>
  <si>
    <t>F.A.I.S.M.</t>
  </si>
  <si>
    <t>FOFYR</t>
  </si>
  <si>
    <t>IMPUESTO SOBRE AUTOMOVILES NUEVOS</t>
  </si>
  <si>
    <t>INCENTIVOS A LA VENTA DE GASOLINA</t>
  </si>
  <si>
    <t>REPO  2018</t>
  </si>
  <si>
    <t xml:space="preserve"> </t>
  </si>
  <si>
    <t>PERIODO DEL 1ERO DE ENERO AL 31 DE DICIEMBRE DE 2019</t>
  </si>
  <si>
    <t>FEIEF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</si>
</sst>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#,##0.00;[Red]#,##0.00"/>
    <numFmt numFmtId="166" formatCode="#,##0.00_ ;\-#,##0.00\ "/>
    <numFmt numFmtId="171" formatCode="#,##0.000000000_ ;\-#,##0.000000000\ "/>
  </numFmts>
  <fonts count="14" x14ac:knownFonts="1"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name val="Andalus"/>
      <family val="1"/>
    </font>
    <font>
      <b/>
      <u/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 applyBorder="1"/>
    <xf numFmtId="17" fontId="2" fillId="2" borderId="0" xfId="0" applyNumberFormat="1" applyFont="1" applyFill="1"/>
    <xf numFmtId="0" fontId="5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9" fontId="7" fillId="2" borderId="1" xfId="0" applyNumberFormat="1" applyFont="1" applyFill="1" applyBorder="1"/>
    <xf numFmtId="39" fontId="7" fillId="0" borderId="1" xfId="0" applyNumberFormat="1" applyFont="1" applyFill="1" applyBorder="1"/>
    <xf numFmtId="39" fontId="8" fillId="2" borderId="1" xfId="0" applyNumberFormat="1" applyFont="1" applyFill="1" applyBorder="1"/>
    <xf numFmtId="39" fontId="8" fillId="0" borderId="1" xfId="0" applyNumberFormat="1" applyFont="1" applyFill="1" applyBorder="1"/>
    <xf numFmtId="10" fontId="8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2" fillId="2" borderId="0" xfId="0" applyNumberFormat="1" applyFont="1" applyFill="1"/>
    <xf numFmtId="0" fontId="7" fillId="2" borderId="1" xfId="0" applyFont="1" applyFill="1" applyBorder="1" applyAlignment="1">
      <alignment horizontal="right"/>
    </xf>
    <xf numFmtId="0" fontId="7" fillId="5" borderId="1" xfId="0" applyFont="1" applyFill="1" applyBorder="1" applyAlignment="1">
      <alignment horizontal="center" vertical="center"/>
    </xf>
    <xf numFmtId="9" fontId="8" fillId="2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" fontId="9" fillId="4" borderId="1" xfId="0" applyNumberFormat="1" applyFont="1" applyFill="1" applyBorder="1"/>
    <xf numFmtId="0" fontId="4" fillId="2" borderId="0" xfId="0" applyFont="1" applyFill="1" applyBorder="1" applyAlignment="1">
      <alignment horizontal="center"/>
    </xf>
    <xf numFmtId="9" fontId="2" fillId="2" borderId="1" xfId="0" applyNumberFormat="1" applyFont="1" applyFill="1" applyBorder="1"/>
    <xf numFmtId="9" fontId="2" fillId="2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9" fontId="2" fillId="2" borderId="0" xfId="0" applyNumberFormat="1" applyFont="1" applyFill="1" applyBorder="1"/>
    <xf numFmtId="0" fontId="11" fillId="2" borderId="0" xfId="0" applyFont="1" applyFill="1"/>
    <xf numFmtId="0" fontId="12" fillId="2" borderId="0" xfId="0" applyFont="1" applyFill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Border="1" applyAlignment="1"/>
    <xf numFmtId="0" fontId="4" fillId="2" borderId="0" xfId="0" applyFont="1" applyFill="1" applyBorder="1"/>
    <xf numFmtId="0" fontId="1" fillId="2" borderId="0" xfId="0" applyFont="1" applyFill="1"/>
    <xf numFmtId="0" fontId="2" fillId="2" borderId="0" xfId="0" applyFont="1" applyFill="1" applyAlignment="1"/>
    <xf numFmtId="0" fontId="1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/>
    <xf numFmtId="0" fontId="3" fillId="0" borderId="0" xfId="0" applyFont="1" applyFill="1"/>
    <xf numFmtId="0" fontId="1" fillId="0" borderId="0" xfId="0" applyFont="1" applyFill="1" applyAlignment="1">
      <alignment vertical="top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166" fontId="7" fillId="2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164" fontId="5" fillId="2" borderId="4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39" fontId="7" fillId="4" borderId="4" xfId="0" applyNumberFormat="1" applyFont="1" applyFill="1" applyBorder="1" applyAlignment="1">
      <alignment horizontal="center"/>
    </xf>
    <xf numFmtId="39" fontId="7" fillId="4" borderId="5" xfId="0" applyNumberFormat="1" applyFont="1" applyFill="1" applyBorder="1" applyAlignment="1">
      <alignment horizontal="center"/>
    </xf>
    <xf numFmtId="4" fontId="10" fillId="4" borderId="4" xfId="0" applyNumberFormat="1" applyFont="1" applyFill="1" applyBorder="1" applyAlignment="1">
      <alignment horizontal="center"/>
    </xf>
    <xf numFmtId="4" fontId="10" fillId="4" borderId="5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justify" vertical="justify" wrapText="1"/>
    </xf>
    <xf numFmtId="0" fontId="3" fillId="2" borderId="0" xfId="0" applyFont="1" applyFill="1" applyAlignment="1">
      <alignment horizontal="justify" vertical="center"/>
    </xf>
    <xf numFmtId="0" fontId="3" fillId="2" borderId="0" xfId="0" applyFont="1" applyFill="1" applyAlignment="1">
      <alignment horizontal="justify" vertical="top" wrapText="1"/>
    </xf>
    <xf numFmtId="0" fontId="0" fillId="0" borderId="0" xfId="0" applyAlignment="1">
      <alignment horizontal="justify" vertical="justify" wrapText="1"/>
    </xf>
    <xf numFmtId="166" fontId="2" fillId="2" borderId="0" xfId="0" applyNumberFormat="1" applyFont="1" applyFill="1"/>
    <xf numFmtId="171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3</xdr:row>
      <xdr:rowOff>28575</xdr:rowOff>
    </xdr:from>
    <xdr:to>
      <xdr:col>11</xdr:col>
      <xdr:colOff>514350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9810750" y="514350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MR-04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104775</xdr:rowOff>
    </xdr:from>
    <xdr:to>
      <xdr:col>0</xdr:col>
      <xdr:colOff>1028700</xdr:colOff>
      <xdr:row>6</xdr:row>
      <xdr:rowOff>190500</xdr:rowOff>
    </xdr:to>
    <xdr:pic>
      <xdr:nvPicPr>
        <xdr:cNvPr id="3" name="2 Imagen" descr="escudozaptafo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2000" contrast="62000"/>
        </a:blip>
        <a:srcRect/>
        <a:stretch>
          <a:fillRect/>
        </a:stretch>
      </xdr:blipFill>
      <xdr:spPr bwMode="auto">
        <a:xfrm>
          <a:off x="57150" y="104775"/>
          <a:ext cx="9715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M149"/>
  <sheetViews>
    <sheetView tabSelected="1" zoomScale="91" zoomScaleNormal="91" zoomScaleSheetLayoutView="100" workbookViewId="0">
      <pane xSplit="1" ySplit="13" topLeftCell="B92" activePane="bottomRight" state="frozen"/>
      <selection pane="topRight" activeCell="B1" sqref="B1"/>
      <selection pane="bottomLeft" activeCell="A14" sqref="A14"/>
      <selection pane="bottomRight" activeCell="G95" sqref="G95:H95"/>
    </sheetView>
  </sheetViews>
  <sheetFormatPr baseColWidth="10" defaultColWidth="11.42578125" defaultRowHeight="12.75" x14ac:dyDescent="0.2"/>
  <cols>
    <col min="1" max="1" width="21.42578125" style="1" customWidth="1"/>
    <col min="2" max="2" width="14.5703125" style="1" customWidth="1"/>
    <col min="3" max="3" width="15.42578125" style="1" customWidth="1"/>
    <col min="4" max="4" width="15" style="1" customWidth="1"/>
    <col min="5" max="5" width="13.85546875" style="1" customWidth="1"/>
    <col min="6" max="6" width="5.5703125" style="1" customWidth="1"/>
    <col min="7" max="7" width="13.85546875" style="1" customWidth="1"/>
    <col min="8" max="9" width="13.7109375" style="1" customWidth="1"/>
    <col min="10" max="11" width="14.28515625" style="1" customWidth="1"/>
    <col min="12" max="12" width="8.28515625" style="1" customWidth="1"/>
    <col min="13" max="13" width="15.7109375" style="1" bestFit="1" customWidth="1"/>
    <col min="14" max="16384" width="11.42578125" style="1"/>
  </cols>
  <sheetData>
    <row r="4" spans="1:13" ht="15.75" customHeight="1" x14ac:dyDescent="0.25">
      <c r="A4" s="57" t="s">
        <v>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3" ht="15.75" customHeight="1" x14ac:dyDescent="0.25">
      <c r="A5" s="2"/>
      <c r="B5" s="2"/>
      <c r="C5" s="2"/>
      <c r="D5" s="2"/>
      <c r="E5" s="2"/>
      <c r="F5" s="2"/>
      <c r="G5" s="2"/>
      <c r="H5" s="2"/>
      <c r="I5" s="2" t="s">
        <v>122</v>
      </c>
      <c r="J5" s="2"/>
      <c r="K5" s="2"/>
      <c r="L5" s="2"/>
    </row>
    <row r="6" spans="1:13" ht="15.75" customHeight="1" x14ac:dyDescent="0.25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3" ht="15.7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</row>
    <row r="8" spans="1:13" ht="15.75" customHeight="1" x14ac:dyDescent="0.25">
      <c r="A8" s="58" t="s">
        <v>123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3" ht="15.75" customHeight="1" x14ac:dyDescent="0.2">
      <c r="B9" s="3"/>
      <c r="C9" s="3"/>
      <c r="D9" s="3"/>
      <c r="E9" s="4"/>
      <c r="F9" s="4"/>
      <c r="G9" s="4"/>
      <c r="K9" s="5"/>
    </row>
    <row r="10" spans="1:13" ht="15.75" customHeight="1" x14ac:dyDescent="0.25">
      <c r="C10" s="59" t="s">
        <v>2</v>
      </c>
      <c r="D10" s="59"/>
      <c r="E10" s="60"/>
      <c r="F10" s="60"/>
      <c r="G10" s="60"/>
      <c r="H10" s="59" t="s">
        <v>3</v>
      </c>
      <c r="I10" s="59"/>
      <c r="J10" s="59"/>
      <c r="K10" s="59"/>
    </row>
    <row r="11" spans="1:13" ht="15.75" customHeight="1" x14ac:dyDescent="0.25">
      <c r="A11" s="61" t="s">
        <v>4</v>
      </c>
      <c r="B11" s="63" t="s">
        <v>5</v>
      </c>
      <c r="C11" s="63" t="s">
        <v>6</v>
      </c>
      <c r="D11" s="63" t="s">
        <v>7</v>
      </c>
      <c r="E11" s="56" t="s">
        <v>8</v>
      </c>
      <c r="F11" s="56" t="s">
        <v>9</v>
      </c>
      <c r="G11" s="61" t="s">
        <v>10</v>
      </c>
      <c r="H11" s="56" t="s">
        <v>11</v>
      </c>
      <c r="I11" s="56" t="s">
        <v>12</v>
      </c>
      <c r="J11" s="56" t="s">
        <v>13</v>
      </c>
      <c r="K11" s="56" t="s">
        <v>14</v>
      </c>
      <c r="L11" s="48" t="s">
        <v>15</v>
      </c>
    </row>
    <row r="12" spans="1:13" ht="39.75" customHeight="1" x14ac:dyDescent="0.2">
      <c r="A12" s="62"/>
      <c r="B12" s="63"/>
      <c r="C12" s="63"/>
      <c r="D12" s="63"/>
      <c r="E12" s="56"/>
      <c r="F12" s="56"/>
      <c r="G12" s="62"/>
      <c r="H12" s="56"/>
      <c r="I12" s="56"/>
      <c r="J12" s="56"/>
      <c r="K12" s="56"/>
      <c r="L12" s="6" t="s">
        <v>16</v>
      </c>
      <c r="M12" s="93"/>
    </row>
    <row r="13" spans="1:13" ht="15.75" customHeight="1" x14ac:dyDescent="0.25">
      <c r="A13" s="7" t="s">
        <v>17</v>
      </c>
      <c r="B13" s="8">
        <f>B14+B15+B16+B17</f>
        <v>16298823</v>
      </c>
      <c r="C13" s="8">
        <f>C14+C15+C16+C17</f>
        <v>18130110.489999998</v>
      </c>
      <c r="D13" s="8">
        <f t="shared" ref="D13" si="0">D14+D15+D16+D17</f>
        <v>0</v>
      </c>
      <c r="E13" s="9">
        <f>E14</f>
        <v>10252903.41</v>
      </c>
      <c r="F13" s="10">
        <f>E13/C13</f>
        <v>0.56551797716043595</v>
      </c>
      <c r="G13" s="10">
        <f>C13-E13</f>
        <v>7877207.0799999982</v>
      </c>
      <c r="H13" s="10">
        <f>7749846.12+153612.31</f>
        <v>7903458.4299999997</v>
      </c>
      <c r="I13" s="11">
        <v>0</v>
      </c>
      <c r="J13" s="10">
        <v>114686.29</v>
      </c>
      <c r="K13" s="10">
        <f>H13+I13-J13</f>
        <v>7788772.1399999997</v>
      </c>
      <c r="L13" s="12">
        <f>E13/C13</f>
        <v>0.56551797716043595</v>
      </c>
      <c r="M13" s="93"/>
    </row>
    <row r="14" spans="1:13" ht="15.75" customHeight="1" x14ac:dyDescent="0.25">
      <c r="A14" s="13" t="s">
        <v>18</v>
      </c>
      <c r="B14" s="10">
        <f>66000+6810000+658000</f>
        <v>7534000</v>
      </c>
      <c r="C14" s="10">
        <v>5210710.82</v>
      </c>
      <c r="D14" s="10">
        <v>0</v>
      </c>
      <c r="E14" s="11">
        <v>10252903.41</v>
      </c>
      <c r="F14" s="10">
        <f t="shared" ref="F14:F29" si="1">E14/C14</f>
        <v>1.96765926265699</v>
      </c>
      <c r="G14" s="10">
        <f t="shared" ref="G14:G25" si="2">C14-E14</f>
        <v>-5042192.59</v>
      </c>
      <c r="H14" s="10">
        <v>0</v>
      </c>
      <c r="I14" s="10">
        <v>0</v>
      </c>
      <c r="J14" s="10">
        <v>0</v>
      </c>
      <c r="K14" s="10">
        <f t="shared" ref="K14:K33" si="3">H14+I14-J14</f>
        <v>0</v>
      </c>
      <c r="L14" s="12">
        <f t="shared" ref="L14:L16" si="4">E14/C14</f>
        <v>1.96765926265699</v>
      </c>
    </row>
    <row r="15" spans="1:13" ht="15.75" customHeight="1" x14ac:dyDescent="0.25">
      <c r="A15" s="13" t="s">
        <v>19</v>
      </c>
      <c r="B15" s="10">
        <v>7618823</v>
      </c>
      <c r="C15" s="10">
        <v>12022319.789999999</v>
      </c>
      <c r="D15" s="10">
        <v>0</v>
      </c>
      <c r="E15" s="11">
        <v>0</v>
      </c>
      <c r="F15" s="10">
        <f t="shared" si="1"/>
        <v>0</v>
      </c>
      <c r="G15" s="10">
        <f t="shared" si="2"/>
        <v>12022319.789999999</v>
      </c>
      <c r="H15" s="10">
        <v>0</v>
      </c>
      <c r="I15" s="10">
        <v>0</v>
      </c>
      <c r="J15" s="10">
        <v>0</v>
      </c>
      <c r="K15" s="10">
        <f t="shared" si="3"/>
        <v>0</v>
      </c>
      <c r="L15" s="12">
        <f t="shared" si="4"/>
        <v>0</v>
      </c>
    </row>
    <row r="16" spans="1:13" ht="15.75" customHeight="1" x14ac:dyDescent="0.25">
      <c r="A16" s="13" t="s">
        <v>20</v>
      </c>
      <c r="B16" s="10">
        <v>116000</v>
      </c>
      <c r="C16" s="10">
        <v>153112</v>
      </c>
      <c r="D16" s="10">
        <v>0</v>
      </c>
      <c r="E16" s="11">
        <v>0</v>
      </c>
      <c r="F16" s="10">
        <f t="shared" si="1"/>
        <v>0</v>
      </c>
      <c r="G16" s="10">
        <f t="shared" si="2"/>
        <v>153112</v>
      </c>
      <c r="H16" s="10">
        <v>0</v>
      </c>
      <c r="I16" s="10">
        <v>0</v>
      </c>
      <c r="J16" s="10">
        <v>0</v>
      </c>
      <c r="K16" s="10">
        <f t="shared" si="3"/>
        <v>0</v>
      </c>
      <c r="L16" s="12">
        <f t="shared" si="4"/>
        <v>0</v>
      </c>
    </row>
    <row r="17" spans="1:12" ht="15.75" customHeight="1" x14ac:dyDescent="0.25">
      <c r="A17" s="13" t="s">
        <v>21</v>
      </c>
      <c r="B17" s="10">
        <v>1030000</v>
      </c>
      <c r="C17" s="10">
        <v>743967.88</v>
      </c>
      <c r="D17" s="10">
        <v>0</v>
      </c>
      <c r="E17" s="11">
        <v>0</v>
      </c>
      <c r="F17" s="10">
        <f t="shared" si="1"/>
        <v>0</v>
      </c>
      <c r="G17" s="10">
        <f t="shared" si="2"/>
        <v>743967.88</v>
      </c>
      <c r="H17" s="10">
        <v>0</v>
      </c>
      <c r="I17" s="10">
        <v>0</v>
      </c>
      <c r="J17" s="10">
        <v>0</v>
      </c>
      <c r="K17" s="10">
        <f t="shared" si="3"/>
        <v>0</v>
      </c>
      <c r="L17" s="12">
        <v>0</v>
      </c>
    </row>
    <row r="18" spans="1:12" ht="27.75" customHeight="1" x14ac:dyDescent="0.25">
      <c r="A18" s="13" t="s">
        <v>116</v>
      </c>
      <c r="B18" s="10">
        <v>21649650.010000002</v>
      </c>
      <c r="C18" s="10">
        <v>20932818.800000001</v>
      </c>
      <c r="D18" s="10">
        <v>16588.78</v>
      </c>
      <c r="E18" s="11">
        <v>20685698.329999998</v>
      </c>
      <c r="F18" s="10">
        <f t="shared" si="1"/>
        <v>0.9881945918339482</v>
      </c>
      <c r="G18" s="10">
        <f>C18-E18+D18</f>
        <v>263709.25000000256</v>
      </c>
      <c r="H18" s="10">
        <v>-73975.100000000006</v>
      </c>
      <c r="I18" s="10">
        <f>-272292.94+263709.25+280876.63+263709.25</f>
        <v>536002.18999999994</v>
      </c>
      <c r="J18" s="10">
        <v>198317.84</v>
      </c>
      <c r="K18" s="10">
        <f t="shared" si="3"/>
        <v>263709.25</v>
      </c>
      <c r="L18" s="12">
        <v>0</v>
      </c>
    </row>
    <row r="19" spans="1:12" ht="27.75" customHeight="1" x14ac:dyDescent="0.25">
      <c r="A19" s="13" t="s">
        <v>117</v>
      </c>
      <c r="B19" s="10">
        <v>4490279</v>
      </c>
      <c r="C19" s="10">
        <v>4490279</v>
      </c>
      <c r="D19" s="10">
        <v>6039.22</v>
      </c>
      <c r="E19" s="11">
        <v>4292595.5</v>
      </c>
      <c r="F19" s="10">
        <f t="shared" si="1"/>
        <v>0.95597523004695251</v>
      </c>
      <c r="G19" s="10">
        <f t="shared" si="2"/>
        <v>197683.5</v>
      </c>
      <c r="H19" s="10">
        <v>345801.46</v>
      </c>
      <c r="I19" s="10">
        <v>0</v>
      </c>
      <c r="J19" s="10">
        <f>H19-G19</f>
        <v>148117.96000000002</v>
      </c>
      <c r="K19" s="10">
        <f t="shared" si="3"/>
        <v>197683.5</v>
      </c>
      <c r="L19" s="12">
        <v>0</v>
      </c>
    </row>
    <row r="20" spans="1:12" ht="27.75" customHeight="1" x14ac:dyDescent="0.25">
      <c r="A20" s="13" t="s">
        <v>115</v>
      </c>
      <c r="B20" s="10">
        <v>10293772</v>
      </c>
      <c r="C20" s="10">
        <v>10293771.93</v>
      </c>
      <c r="D20" s="10">
        <v>405.97</v>
      </c>
      <c r="E20" s="11">
        <v>10237754.779999999</v>
      </c>
      <c r="F20" s="10" t="s">
        <v>122</v>
      </c>
      <c r="G20" s="10">
        <f>C20-E20+D20</f>
        <v>56423.120000000374</v>
      </c>
      <c r="H20" s="10">
        <v>105733.51</v>
      </c>
      <c r="I20" s="10">
        <v>9037.58</v>
      </c>
      <c r="J20" s="10">
        <v>58347.97</v>
      </c>
      <c r="K20" s="10">
        <f t="shared" si="3"/>
        <v>56423.119999999995</v>
      </c>
      <c r="L20" s="12">
        <v>0</v>
      </c>
    </row>
    <row r="21" spans="1:12" ht="27.75" customHeight="1" x14ac:dyDescent="0.25">
      <c r="A21" s="13" t="s">
        <v>118</v>
      </c>
      <c r="B21" s="10">
        <v>3000029</v>
      </c>
      <c r="C21" s="10">
        <v>2792276.05</v>
      </c>
      <c r="D21" s="10">
        <v>121515.32</v>
      </c>
      <c r="E21" s="11">
        <v>2905064.15</v>
      </c>
      <c r="F21" s="10">
        <f t="shared" si="1"/>
        <v>1.0403928902373389</v>
      </c>
      <c r="G21" s="10">
        <f>C21+D21-E21</f>
        <v>8727.2199999997392</v>
      </c>
      <c r="H21" s="10">
        <v>-22331.87</v>
      </c>
      <c r="I21" s="10">
        <v>36791.254999999997</v>
      </c>
      <c r="J21" s="10">
        <v>5732.17</v>
      </c>
      <c r="K21" s="10">
        <f>H21+I21-J21</f>
        <v>8727.2149999999983</v>
      </c>
      <c r="L21" s="12">
        <v>0</v>
      </c>
    </row>
    <row r="22" spans="1:12" ht="27.75" customHeight="1" x14ac:dyDescent="0.25">
      <c r="A22" s="13" t="s">
        <v>25</v>
      </c>
      <c r="B22" s="10">
        <v>9583153</v>
      </c>
      <c r="C22" s="10">
        <v>8910644.0399999991</v>
      </c>
      <c r="D22" s="10">
        <v>2873.89</v>
      </c>
      <c r="E22" s="11">
        <v>8763696.7400000002</v>
      </c>
      <c r="F22" s="10">
        <f t="shared" si="1"/>
        <v>0.9835087902355486</v>
      </c>
      <c r="G22" s="10">
        <f t="shared" si="2"/>
        <v>146947.29999999888</v>
      </c>
      <c r="H22" s="10">
        <v>253442.37</v>
      </c>
      <c r="I22" s="10">
        <v>21680.560000000001</v>
      </c>
      <c r="J22" s="10">
        <v>128175.64</v>
      </c>
      <c r="K22" s="10">
        <f t="shared" si="3"/>
        <v>146947.28999999998</v>
      </c>
      <c r="L22" s="12">
        <v>0</v>
      </c>
    </row>
    <row r="23" spans="1:12" ht="36.75" customHeight="1" x14ac:dyDescent="0.25">
      <c r="A23" s="13" t="s">
        <v>119</v>
      </c>
      <c r="B23" s="10">
        <v>171720</v>
      </c>
      <c r="C23" s="10">
        <v>204282.47</v>
      </c>
      <c r="D23" s="10">
        <v>25.99</v>
      </c>
      <c r="E23" s="11">
        <v>188636.9</v>
      </c>
      <c r="F23" s="10">
        <f t="shared" si="1"/>
        <v>0.92341207740439002</v>
      </c>
      <c r="G23" s="10">
        <f>C23-E23+D23</f>
        <v>15671.560000000007</v>
      </c>
      <c r="H23" s="10">
        <v>15671.56</v>
      </c>
      <c r="I23" s="10">
        <v>0</v>
      </c>
      <c r="J23" s="10">
        <v>0</v>
      </c>
      <c r="K23" s="10">
        <f t="shared" si="3"/>
        <v>15671.56</v>
      </c>
      <c r="L23" s="12">
        <v>0</v>
      </c>
    </row>
    <row r="24" spans="1:12" ht="27.75" customHeight="1" x14ac:dyDescent="0.25">
      <c r="A24" s="13" t="s">
        <v>26</v>
      </c>
      <c r="B24" s="10">
        <v>510637</v>
      </c>
      <c r="C24" s="10">
        <v>710273.18</v>
      </c>
      <c r="D24" s="10">
        <v>11.25</v>
      </c>
      <c r="E24" s="11">
        <v>668157.31000000006</v>
      </c>
      <c r="F24" s="10">
        <f t="shared" si="1"/>
        <v>0.94070468773718863</v>
      </c>
      <c r="G24" s="10">
        <f t="shared" si="2"/>
        <v>42115.869999999995</v>
      </c>
      <c r="H24" s="10">
        <v>42127.12</v>
      </c>
      <c r="I24" s="10">
        <v>0</v>
      </c>
      <c r="J24" s="10">
        <v>0</v>
      </c>
      <c r="K24" s="10">
        <f t="shared" si="3"/>
        <v>42127.12</v>
      </c>
      <c r="L24" s="12">
        <v>0</v>
      </c>
    </row>
    <row r="25" spans="1:12" ht="27.75" customHeight="1" x14ac:dyDescent="0.25">
      <c r="A25" s="13" t="s">
        <v>120</v>
      </c>
      <c r="B25" s="10">
        <v>662572</v>
      </c>
      <c r="C25" s="10">
        <v>654192.78</v>
      </c>
      <c r="D25" s="10">
        <v>112.94</v>
      </c>
      <c r="E25" s="11">
        <v>651065.76</v>
      </c>
      <c r="F25" s="10">
        <f t="shared" si="1"/>
        <v>0.99522003284719829</v>
      </c>
      <c r="G25" s="10">
        <f t="shared" si="2"/>
        <v>3127.0200000000186</v>
      </c>
      <c r="H25" s="10">
        <v>3259.96</v>
      </c>
      <c r="I25" s="10">
        <v>0</v>
      </c>
      <c r="J25" s="10">
        <v>0</v>
      </c>
      <c r="K25" s="10">
        <f t="shared" si="3"/>
        <v>3259.96</v>
      </c>
      <c r="L25" s="12">
        <v>0</v>
      </c>
    </row>
    <row r="26" spans="1:12" ht="27.75" customHeight="1" x14ac:dyDescent="0.25">
      <c r="A26" s="13" t="s">
        <v>27</v>
      </c>
      <c r="B26" s="10">
        <v>42169</v>
      </c>
      <c r="C26" s="10">
        <v>42184.7</v>
      </c>
      <c r="D26" s="10">
        <v>2.9</v>
      </c>
      <c r="E26" s="11">
        <v>38675.68</v>
      </c>
      <c r="F26" s="10">
        <f t="shared" si="1"/>
        <v>0.9168177087901539</v>
      </c>
      <c r="G26" s="10">
        <f>C26-E26+D26</f>
        <v>3511.9199999999969</v>
      </c>
      <c r="H26" s="10">
        <v>3511.92</v>
      </c>
      <c r="I26" s="10">
        <v>0</v>
      </c>
      <c r="J26" s="10">
        <v>0</v>
      </c>
      <c r="K26" s="10">
        <f t="shared" si="3"/>
        <v>3511.92</v>
      </c>
      <c r="L26" s="12">
        <v>0</v>
      </c>
    </row>
    <row r="27" spans="1:12" ht="27.75" customHeight="1" x14ac:dyDescent="0.25">
      <c r="A27" s="13" t="s">
        <v>28</v>
      </c>
      <c r="B27" s="10">
        <v>535111.87</v>
      </c>
      <c r="C27" s="10">
        <v>26.14</v>
      </c>
      <c r="D27" s="10">
        <v>1</v>
      </c>
      <c r="E27" s="11">
        <v>0</v>
      </c>
      <c r="F27" s="10">
        <f t="shared" si="1"/>
        <v>0</v>
      </c>
      <c r="G27" s="10">
        <f>C27-E27+D27</f>
        <v>27.14</v>
      </c>
      <c r="H27" s="10">
        <v>27.14</v>
      </c>
      <c r="I27" s="10">
        <v>0</v>
      </c>
      <c r="J27" s="10">
        <v>0</v>
      </c>
      <c r="K27" s="10">
        <f t="shared" si="3"/>
        <v>27.14</v>
      </c>
      <c r="L27" s="12">
        <v>0</v>
      </c>
    </row>
    <row r="28" spans="1:12" ht="27.75" customHeight="1" x14ac:dyDescent="0.25">
      <c r="A28" s="13" t="s">
        <v>34</v>
      </c>
      <c r="B28" s="10">
        <v>790299.91</v>
      </c>
      <c r="C28" s="10">
        <v>790299.91</v>
      </c>
      <c r="D28" s="10">
        <v>33.67</v>
      </c>
      <c r="E28" s="11">
        <v>788946.32</v>
      </c>
      <c r="F28" s="10">
        <f t="shared" si="1"/>
        <v>0.99828724515481715</v>
      </c>
      <c r="G28" s="10">
        <f>C28-E28+D28</f>
        <v>1387.2600000000839</v>
      </c>
      <c r="H28" s="10">
        <v>1353.59</v>
      </c>
      <c r="I28" s="10">
        <v>0</v>
      </c>
      <c r="J28" s="10">
        <v>0</v>
      </c>
      <c r="K28" s="10">
        <f t="shared" si="3"/>
        <v>1353.59</v>
      </c>
      <c r="L28" s="12">
        <v>0</v>
      </c>
    </row>
    <row r="29" spans="1:12" ht="27.75" customHeight="1" x14ac:dyDescent="0.25">
      <c r="A29" s="13" t="s">
        <v>124</v>
      </c>
      <c r="B29" s="10">
        <v>1659490.3</v>
      </c>
      <c r="C29" s="10">
        <v>1659490.3</v>
      </c>
      <c r="D29" s="10">
        <v>0</v>
      </c>
      <c r="E29" s="11">
        <v>1400812.22</v>
      </c>
      <c r="F29" s="10">
        <f t="shared" si="1"/>
        <v>0.84412196925766902</v>
      </c>
      <c r="G29" s="10">
        <f>C29-E29+D29</f>
        <v>258678.08000000007</v>
      </c>
      <c r="H29" s="10">
        <f>577794.91+236751.27+44714.98</f>
        <v>859261.16</v>
      </c>
      <c r="I29" s="10">
        <v>0</v>
      </c>
      <c r="J29" s="10">
        <v>0</v>
      </c>
      <c r="K29" s="10">
        <f t="shared" si="3"/>
        <v>859261.16</v>
      </c>
      <c r="L29" s="12"/>
    </row>
    <row r="30" spans="1:12" ht="24" customHeight="1" x14ac:dyDescent="0.25">
      <c r="A30" s="13" t="s">
        <v>29</v>
      </c>
      <c r="B30" s="10"/>
      <c r="C30" s="10"/>
      <c r="D30" s="10"/>
      <c r="E30" s="11"/>
      <c r="F30" s="10"/>
      <c r="G30" s="10"/>
      <c r="H30" s="10"/>
      <c r="I30" s="10"/>
      <c r="J30" s="10"/>
      <c r="K30" s="10"/>
      <c r="L30" s="12"/>
    </row>
    <row r="31" spans="1:12" ht="15.75" customHeight="1" x14ac:dyDescent="0.25">
      <c r="A31" s="18" t="s">
        <v>114</v>
      </c>
      <c r="B31" s="10"/>
      <c r="C31" s="10"/>
      <c r="D31" s="10"/>
      <c r="E31" s="11"/>
      <c r="F31" s="10"/>
      <c r="G31" s="10"/>
      <c r="H31" s="10"/>
      <c r="I31" s="10"/>
      <c r="J31" s="10"/>
      <c r="K31" s="10">
        <f t="shared" si="3"/>
        <v>0</v>
      </c>
      <c r="L31" s="12">
        <v>0</v>
      </c>
    </row>
    <row r="32" spans="1:12" ht="15.75" customHeight="1" x14ac:dyDescent="0.25">
      <c r="A32" s="18" t="s">
        <v>121</v>
      </c>
      <c r="B32" s="10">
        <v>864797.44</v>
      </c>
      <c r="C32" s="10">
        <v>0</v>
      </c>
      <c r="D32" s="10">
        <v>0</v>
      </c>
      <c r="E32" s="11">
        <v>754431.28</v>
      </c>
      <c r="F32" s="10"/>
      <c r="G32" s="10">
        <f>B32-E32</f>
        <v>110366.15999999992</v>
      </c>
      <c r="H32" s="10">
        <v>-10800.16</v>
      </c>
      <c r="I32" s="10">
        <f>G32-H32</f>
        <v>121166.31999999992</v>
      </c>
      <c r="J32" s="10">
        <v>0</v>
      </c>
      <c r="K32" s="10">
        <f t="shared" si="3"/>
        <v>110366.15999999992</v>
      </c>
      <c r="L32" s="12"/>
    </row>
    <row r="33" spans="1:13" ht="15.75" customHeight="1" x14ac:dyDescent="0.25">
      <c r="A33" s="13" t="s">
        <v>102</v>
      </c>
      <c r="B33" s="10">
        <v>932814.93</v>
      </c>
      <c r="C33" s="10">
        <v>0</v>
      </c>
      <c r="D33" s="10">
        <v>0</v>
      </c>
      <c r="E33" s="11">
        <v>77192.78</v>
      </c>
      <c r="F33" s="10"/>
      <c r="G33" s="10">
        <f>B33-E33</f>
        <v>855622.15</v>
      </c>
      <c r="H33" s="10">
        <v>735302.77</v>
      </c>
      <c r="I33" s="11">
        <f>119319.38+20936</f>
        <v>140255.38</v>
      </c>
      <c r="J33" s="10">
        <v>19936</v>
      </c>
      <c r="K33" s="10">
        <f t="shared" si="3"/>
        <v>855622.15</v>
      </c>
      <c r="L33" s="12"/>
      <c r="M33" s="92"/>
    </row>
    <row r="34" spans="1:13" ht="15.75" customHeight="1" x14ac:dyDescent="0.25">
      <c r="A34" s="13" t="s">
        <v>103</v>
      </c>
      <c r="B34" s="10">
        <v>0</v>
      </c>
      <c r="C34" s="10">
        <v>0</v>
      </c>
      <c r="D34" s="10">
        <v>0</v>
      </c>
      <c r="E34" s="11">
        <v>0</v>
      </c>
      <c r="F34" s="10"/>
      <c r="G34" s="10">
        <f>C34-E34+D34</f>
        <v>0</v>
      </c>
      <c r="H34" s="10">
        <v>322907.55</v>
      </c>
      <c r="I34" s="10">
        <v>0</v>
      </c>
      <c r="J34" s="10">
        <f>330478.05-7570.5</f>
        <v>322907.55</v>
      </c>
      <c r="K34" s="10">
        <f>H34+I34-J34</f>
        <v>0</v>
      </c>
      <c r="L34" s="12"/>
    </row>
    <row r="35" spans="1:13" ht="15.75" customHeight="1" x14ac:dyDescent="0.25">
      <c r="A35" s="13" t="s">
        <v>115</v>
      </c>
      <c r="B35" s="10">
        <v>198009.01</v>
      </c>
      <c r="C35" s="10">
        <v>0</v>
      </c>
      <c r="D35" s="10">
        <v>0</v>
      </c>
      <c r="E35" s="11">
        <f>194505.01+3504</f>
        <v>198009.01</v>
      </c>
      <c r="F35" s="10"/>
      <c r="G35" s="10">
        <f>B35-E35</f>
        <v>0</v>
      </c>
      <c r="H35" s="10">
        <v>2755.07</v>
      </c>
      <c r="I35" s="10">
        <v>5700.91</v>
      </c>
      <c r="J35" s="10">
        <f>8455.98</f>
        <v>8455.98</v>
      </c>
      <c r="K35" s="10">
        <f t="shared" ref="K35:K47" si="5">H35+I35-J35</f>
        <v>0</v>
      </c>
      <c r="L35" s="12"/>
    </row>
    <row r="36" spans="1:13" ht="15.75" customHeight="1" x14ac:dyDescent="0.25">
      <c r="A36" s="13" t="s">
        <v>104</v>
      </c>
      <c r="B36" s="10">
        <v>105407.85</v>
      </c>
      <c r="C36" s="10">
        <v>0</v>
      </c>
      <c r="D36" s="10">
        <v>0</v>
      </c>
      <c r="E36" s="11">
        <v>93991.29</v>
      </c>
      <c r="F36" s="10"/>
      <c r="G36" s="10">
        <f>B36-E36</f>
        <v>11416.560000000012</v>
      </c>
      <c r="H36" s="10">
        <v>62622.63</v>
      </c>
      <c r="I36" s="10">
        <v>0</v>
      </c>
      <c r="J36" s="10">
        <f>50858.4+347.67</f>
        <v>51206.07</v>
      </c>
      <c r="K36" s="10">
        <f>H36+I36-J36</f>
        <v>11416.559999999998</v>
      </c>
      <c r="L36" s="12"/>
    </row>
    <row r="37" spans="1:13" ht="30" customHeight="1" x14ac:dyDescent="0.25">
      <c r="A37" s="13" t="s">
        <v>105</v>
      </c>
      <c r="B37" s="10">
        <v>235852.86</v>
      </c>
      <c r="C37" s="10">
        <v>0</v>
      </c>
      <c r="D37" s="10">
        <v>0</v>
      </c>
      <c r="E37" s="11">
        <v>204739.36</v>
      </c>
      <c r="F37" s="10"/>
      <c r="G37" s="10">
        <f>B37-E37</f>
        <v>31113.5</v>
      </c>
      <c r="H37" s="10">
        <v>-16151.1</v>
      </c>
      <c r="I37" s="10">
        <v>47264.6</v>
      </c>
      <c r="J37" s="10">
        <v>0</v>
      </c>
      <c r="K37" s="10">
        <f>H37+I37-J37</f>
        <v>31113.5</v>
      </c>
      <c r="L37" s="12"/>
    </row>
    <row r="38" spans="1:13" ht="27.75" customHeight="1" x14ac:dyDescent="0.25">
      <c r="A38" s="13" t="s">
        <v>106</v>
      </c>
      <c r="B38" s="10">
        <v>20347.96</v>
      </c>
      <c r="C38" s="10">
        <v>0</v>
      </c>
      <c r="D38" s="10">
        <v>0</v>
      </c>
      <c r="E38" s="11">
        <v>20347.96</v>
      </c>
      <c r="F38" s="10"/>
      <c r="G38" s="10">
        <v>0</v>
      </c>
      <c r="H38" s="10">
        <v>-2.25</v>
      </c>
      <c r="I38" s="10">
        <v>2.25</v>
      </c>
      <c r="J38" s="10">
        <v>0</v>
      </c>
      <c r="K38" s="10">
        <f t="shared" ref="K38:K40" si="6">H38+I38-J38</f>
        <v>0</v>
      </c>
      <c r="L38" s="12"/>
    </row>
    <row r="39" spans="1:13" ht="15.75" customHeight="1" x14ac:dyDescent="0.25">
      <c r="A39" s="13" t="s">
        <v>107</v>
      </c>
      <c r="B39" s="10">
        <v>27635.86</v>
      </c>
      <c r="C39" s="10">
        <v>0</v>
      </c>
      <c r="D39" s="10">
        <v>0</v>
      </c>
      <c r="E39" s="11">
        <v>27635.86</v>
      </c>
      <c r="F39" s="10"/>
      <c r="G39" s="10">
        <v>0</v>
      </c>
      <c r="H39" s="10">
        <v>-2.56</v>
      </c>
      <c r="I39" s="10">
        <v>2.56</v>
      </c>
      <c r="J39" s="10">
        <v>0</v>
      </c>
      <c r="K39" s="10">
        <f t="shared" si="6"/>
        <v>0</v>
      </c>
      <c r="L39" s="12"/>
    </row>
    <row r="40" spans="1:13" ht="31.5" customHeight="1" x14ac:dyDescent="0.25">
      <c r="A40" s="13" t="s">
        <v>108</v>
      </c>
      <c r="B40" s="10">
        <v>50472.75</v>
      </c>
      <c r="C40" s="10">
        <v>0</v>
      </c>
      <c r="D40" s="10">
        <v>0</v>
      </c>
      <c r="E40" s="11">
        <v>50472.75</v>
      </c>
      <c r="F40" s="10"/>
      <c r="G40" s="10">
        <f>B40-E40</f>
        <v>0</v>
      </c>
      <c r="H40" s="10">
        <v>-4.4400000000000004</v>
      </c>
      <c r="I40" s="10">
        <v>4.4400000000000004</v>
      </c>
      <c r="J40" s="10">
        <v>0</v>
      </c>
      <c r="K40" s="10">
        <f t="shared" si="6"/>
        <v>0</v>
      </c>
      <c r="L40" s="12"/>
    </row>
    <row r="41" spans="1:13" ht="31.5" customHeight="1" x14ac:dyDescent="0.25">
      <c r="A41" s="13" t="s">
        <v>109</v>
      </c>
      <c r="B41" s="10">
        <v>3455.55</v>
      </c>
      <c r="C41" s="10">
        <v>0</v>
      </c>
      <c r="D41" s="10">
        <v>0</v>
      </c>
      <c r="E41" s="11">
        <v>3455.55</v>
      </c>
      <c r="F41" s="10"/>
      <c r="G41" s="10">
        <f>B41-E41</f>
        <v>0</v>
      </c>
      <c r="H41" s="10">
        <v>-1</v>
      </c>
      <c r="I41" s="10">
        <v>1</v>
      </c>
      <c r="J41" s="10">
        <v>0</v>
      </c>
      <c r="K41" s="10">
        <f t="shared" si="5"/>
        <v>0</v>
      </c>
      <c r="L41" s="12"/>
    </row>
    <row r="42" spans="1:13" ht="15.75" customHeight="1" x14ac:dyDescent="0.25">
      <c r="A42" s="13" t="s">
        <v>110</v>
      </c>
      <c r="B42" s="10">
        <v>18678.54</v>
      </c>
      <c r="C42" s="10">
        <v>0</v>
      </c>
      <c r="D42" s="10">
        <v>0</v>
      </c>
      <c r="E42" s="11">
        <v>18678.54</v>
      </c>
      <c r="F42" s="10"/>
      <c r="G42" s="10">
        <v>0</v>
      </c>
      <c r="H42" s="10">
        <v>312.02999999999997</v>
      </c>
      <c r="I42" s="10">
        <v>0</v>
      </c>
      <c r="J42" s="10">
        <v>312.02999999999997</v>
      </c>
      <c r="K42" s="10">
        <f t="shared" si="5"/>
        <v>0</v>
      </c>
      <c r="L42" s="12"/>
    </row>
    <row r="43" spans="1:13" ht="21.75" customHeight="1" x14ac:dyDescent="0.25">
      <c r="A43" s="13" t="s">
        <v>22</v>
      </c>
      <c r="B43" s="10">
        <v>650949.80000000005</v>
      </c>
      <c r="C43" s="10">
        <v>0</v>
      </c>
      <c r="D43" s="10">
        <v>0</v>
      </c>
      <c r="E43" s="11">
        <v>650949.80000000005</v>
      </c>
      <c r="F43" s="10"/>
      <c r="G43" s="10">
        <f>B43-E43</f>
        <v>0</v>
      </c>
      <c r="H43" s="10">
        <v>10377.36</v>
      </c>
      <c r="I43" s="10">
        <v>0</v>
      </c>
      <c r="J43" s="10">
        <f>H43-G43</f>
        <v>10377.36</v>
      </c>
      <c r="K43" s="10">
        <f>H43+I43-J43</f>
        <v>0</v>
      </c>
      <c r="L43" s="12"/>
    </row>
    <row r="44" spans="1:13" ht="21.75" customHeight="1" x14ac:dyDescent="0.25">
      <c r="A44" s="13" t="s">
        <v>111</v>
      </c>
      <c r="B44" s="10">
        <v>1584.5</v>
      </c>
      <c r="C44" s="10">
        <v>0</v>
      </c>
      <c r="D44" s="10">
        <v>0</v>
      </c>
      <c r="E44" s="11">
        <v>0</v>
      </c>
      <c r="F44" s="10"/>
      <c r="G44" s="10">
        <f>B44-E44</f>
        <v>1584.5</v>
      </c>
      <c r="H44" s="10">
        <v>1584.4</v>
      </c>
      <c r="I44" s="10">
        <v>0.1</v>
      </c>
      <c r="J44" s="10">
        <v>0</v>
      </c>
      <c r="K44" s="10">
        <f t="shared" si="5"/>
        <v>1584.5</v>
      </c>
      <c r="L44" s="12"/>
    </row>
    <row r="45" spans="1:13" ht="21.75" customHeight="1" x14ac:dyDescent="0.25">
      <c r="A45" s="13" t="s">
        <v>112</v>
      </c>
      <c r="B45" s="10">
        <v>0</v>
      </c>
      <c r="C45" s="10">
        <v>0</v>
      </c>
      <c r="D45" s="10">
        <v>-1</v>
      </c>
      <c r="E45" s="11">
        <v>0</v>
      </c>
      <c r="F45" s="10"/>
      <c r="G45" s="10">
        <f>C45+D45-E45</f>
        <v>-1</v>
      </c>
      <c r="H45" s="10">
        <v>163.4</v>
      </c>
      <c r="I45" s="10">
        <v>0</v>
      </c>
      <c r="J45" s="10">
        <v>164.4</v>
      </c>
      <c r="K45" s="10">
        <f t="shared" si="5"/>
        <v>-1</v>
      </c>
      <c r="L45" s="12"/>
    </row>
    <row r="46" spans="1:13" ht="21.75" customHeight="1" x14ac:dyDescent="0.25">
      <c r="A46" s="13" t="s">
        <v>101</v>
      </c>
      <c r="B46" s="10">
        <v>0</v>
      </c>
      <c r="C46" s="10">
        <v>0</v>
      </c>
      <c r="D46" s="10">
        <v>-33.67</v>
      </c>
      <c r="E46" s="11">
        <v>0</v>
      </c>
      <c r="F46" s="10"/>
      <c r="G46" s="10">
        <f>C46+D46-E46</f>
        <v>-33.67</v>
      </c>
      <c r="H46" s="10">
        <v>1224.9000000000001</v>
      </c>
      <c r="I46" s="10">
        <v>0</v>
      </c>
      <c r="J46" s="10">
        <v>1224.9000000000001</v>
      </c>
      <c r="K46" s="10">
        <f t="shared" si="5"/>
        <v>0</v>
      </c>
      <c r="L46" s="12"/>
    </row>
    <row r="47" spans="1:13" ht="21.75" customHeight="1" x14ac:dyDescent="0.25">
      <c r="A47" s="13" t="s">
        <v>113</v>
      </c>
      <c r="B47" s="10">
        <v>0</v>
      </c>
      <c r="C47" s="10">
        <v>0</v>
      </c>
      <c r="D47" s="10">
        <v>0</v>
      </c>
      <c r="E47" s="11">
        <v>0</v>
      </c>
      <c r="F47" s="10"/>
      <c r="G47" s="10">
        <f>C47+D47-E47</f>
        <v>0</v>
      </c>
      <c r="H47" s="10">
        <v>0</v>
      </c>
      <c r="I47" s="10">
        <v>0</v>
      </c>
      <c r="J47" s="10">
        <v>0</v>
      </c>
      <c r="K47" s="10">
        <f t="shared" si="5"/>
        <v>0</v>
      </c>
      <c r="L47" s="12"/>
    </row>
    <row r="48" spans="1:13" ht="21.75" customHeight="1" x14ac:dyDescent="0.25">
      <c r="A48" s="13"/>
      <c r="B48" s="10">
        <f>SUM(B18:B47)+B13</f>
        <v>72797713.139999986</v>
      </c>
      <c r="C48" s="10">
        <f t="shared" ref="C48:K48" si="7">SUM(C18:C47)+C13</f>
        <v>69610649.789999992</v>
      </c>
      <c r="D48" s="10">
        <f>SUM(D18:D47)+D13</f>
        <v>147576.26</v>
      </c>
      <c r="E48" s="10">
        <f>SUM(E18:E47)+E13-E19-1599413.86</f>
        <v>57081901.919999987</v>
      </c>
      <c r="F48" s="10">
        <f t="shared" si="7"/>
        <v>10.152153200705641</v>
      </c>
      <c r="G48" s="10">
        <f t="shared" si="7"/>
        <v>9885284.5199999996</v>
      </c>
      <c r="H48" s="10"/>
      <c r="I48" s="10">
        <f t="shared" si="7"/>
        <v>917909.1449999999</v>
      </c>
      <c r="J48" s="10">
        <f t="shared" si="7"/>
        <v>1067962.1599999999</v>
      </c>
      <c r="K48" s="10">
        <f t="shared" si="7"/>
        <v>10397576.835000001</v>
      </c>
      <c r="L48" s="10"/>
    </row>
    <row r="49" spans="1:12" ht="21.75" customHeight="1" x14ac:dyDescent="0.25">
      <c r="A49" s="55"/>
      <c r="B49" s="10">
        <f>C48+D48</f>
        <v>69758226.049999997</v>
      </c>
      <c r="C49" s="69">
        <f>C48+D48-E48</f>
        <v>12676324.13000001</v>
      </c>
      <c r="D49" s="70"/>
      <c r="E49" s="11"/>
      <c r="F49" s="10"/>
      <c r="G49" s="10"/>
      <c r="H49" s="10"/>
      <c r="I49" s="10"/>
      <c r="J49" s="10"/>
      <c r="K49" s="10"/>
      <c r="L49" s="12"/>
    </row>
    <row r="50" spans="1:12" ht="15.75" customHeight="1" x14ac:dyDescent="0.25">
      <c r="A50" s="16" t="s">
        <v>31</v>
      </c>
      <c r="B50" s="8"/>
      <c r="C50" s="8"/>
      <c r="D50" s="10"/>
      <c r="E50" s="10"/>
      <c r="F50" s="10"/>
      <c r="G50" s="10"/>
      <c r="H50" s="10"/>
      <c r="I50" s="11"/>
      <c r="J50" s="10"/>
      <c r="K50" s="10"/>
      <c r="L50" s="17"/>
    </row>
    <row r="51" spans="1:12" ht="15.75" customHeight="1" x14ac:dyDescent="0.25">
      <c r="A51" s="18" t="s">
        <v>32</v>
      </c>
      <c r="B51" s="11">
        <v>0</v>
      </c>
      <c r="C51" s="11">
        <v>0</v>
      </c>
      <c r="D51" s="11">
        <v>0</v>
      </c>
      <c r="E51" s="11">
        <v>0</v>
      </c>
      <c r="F51" s="11"/>
      <c r="G51" s="11">
        <v>0</v>
      </c>
      <c r="H51" s="11">
        <v>124465.79</v>
      </c>
      <c r="I51" s="11">
        <v>104892.24</v>
      </c>
      <c r="J51" s="11">
        <f>119604+4861.79+104892.24</f>
        <v>229358.03</v>
      </c>
      <c r="K51" s="10">
        <f>H51+I51-J51</f>
        <v>0</v>
      </c>
      <c r="L51" s="17"/>
    </row>
    <row r="52" spans="1:12" ht="15.75" customHeight="1" x14ac:dyDescent="0.25">
      <c r="A52" s="18" t="s">
        <v>33</v>
      </c>
      <c r="B52" s="11">
        <f>B53+B54</f>
        <v>0</v>
      </c>
      <c r="C52" s="11">
        <f t="shared" ref="C52:G52" si="8">C53+C54</f>
        <v>0</v>
      </c>
      <c r="D52" s="11">
        <f t="shared" si="8"/>
        <v>0</v>
      </c>
      <c r="E52" s="11">
        <f t="shared" si="8"/>
        <v>0</v>
      </c>
      <c r="F52" s="11"/>
      <c r="G52" s="11">
        <f t="shared" si="8"/>
        <v>0</v>
      </c>
      <c r="H52" s="11">
        <v>231113.59</v>
      </c>
      <c r="I52" s="11">
        <v>0</v>
      </c>
      <c r="J52" s="11">
        <f>234466.09+J54</f>
        <v>235596.61</v>
      </c>
      <c r="K52" s="10">
        <f>K53+K54</f>
        <v>-1.0459189070388675E-11</v>
      </c>
      <c r="L52" s="17"/>
    </row>
    <row r="53" spans="1:12" ht="15.75" customHeight="1" x14ac:dyDescent="0.25">
      <c r="A53" s="13" t="s">
        <v>23</v>
      </c>
      <c r="B53" s="10">
        <v>0</v>
      </c>
      <c r="C53" s="10">
        <v>0</v>
      </c>
      <c r="D53" s="10">
        <f t="shared" ref="D53" si="9">D55+D56+D57</f>
        <v>0</v>
      </c>
      <c r="E53" s="10">
        <v>0</v>
      </c>
      <c r="F53" s="10"/>
      <c r="G53" s="10">
        <v>0</v>
      </c>
      <c r="H53" s="10">
        <f>206053.59+25060</f>
        <v>231113.59</v>
      </c>
      <c r="I53" s="11">
        <v>0</v>
      </c>
      <c r="J53" s="10">
        <v>229983.07</v>
      </c>
      <c r="K53" s="10">
        <f t="shared" ref="K53:K61" si="10">H53+I53-J53</f>
        <v>1130.5199999999895</v>
      </c>
      <c r="L53" s="17"/>
    </row>
    <row r="54" spans="1:12" ht="15.75" customHeight="1" x14ac:dyDescent="0.25">
      <c r="A54" s="13" t="s">
        <v>34</v>
      </c>
      <c r="B54" s="10"/>
      <c r="C54" s="10"/>
      <c r="D54" s="10">
        <v>0</v>
      </c>
      <c r="E54" s="10"/>
      <c r="F54" s="10"/>
      <c r="G54" s="10"/>
      <c r="H54" s="10">
        <v>0</v>
      </c>
      <c r="I54" s="11">
        <v>0</v>
      </c>
      <c r="J54" s="10">
        <v>1130.52</v>
      </c>
      <c r="K54" s="10">
        <f t="shared" si="10"/>
        <v>-1130.52</v>
      </c>
      <c r="L54" s="17"/>
    </row>
    <row r="55" spans="1:12" ht="15.75" customHeight="1" x14ac:dyDescent="0.25">
      <c r="A55" s="13" t="s">
        <v>25</v>
      </c>
      <c r="B55" s="10">
        <v>0</v>
      </c>
      <c r="C55" s="10">
        <v>0</v>
      </c>
      <c r="D55" s="10">
        <v>0</v>
      </c>
      <c r="E55" s="10">
        <v>0</v>
      </c>
      <c r="F55" s="10"/>
      <c r="G55" s="10">
        <f t="shared" ref="G55" si="11">C55-E55</f>
        <v>0</v>
      </c>
      <c r="H55" s="10">
        <v>32640.240000000002</v>
      </c>
      <c r="I55" s="11">
        <f>324527.07</f>
        <v>324527.07</v>
      </c>
      <c r="J55" s="10">
        <f>662590.72+41932.91-326120.5-21235.82</f>
        <v>357167.31</v>
      </c>
      <c r="K55" s="10">
        <f t="shared" si="10"/>
        <v>0</v>
      </c>
      <c r="L55" s="17"/>
    </row>
    <row r="56" spans="1:12" ht="15.75" customHeight="1" x14ac:dyDescent="0.25">
      <c r="A56" s="13" t="s">
        <v>35</v>
      </c>
      <c r="B56" s="10">
        <v>0</v>
      </c>
      <c r="C56" s="10">
        <v>0</v>
      </c>
      <c r="D56" s="10">
        <v>0</v>
      </c>
      <c r="E56" s="10">
        <v>0</v>
      </c>
      <c r="F56" s="10"/>
      <c r="G56" s="10">
        <f>C56-E56</f>
        <v>0</v>
      </c>
      <c r="H56" s="10">
        <v>3715.37</v>
      </c>
      <c r="I56" s="11">
        <v>0</v>
      </c>
      <c r="J56" s="10">
        <v>3715.37</v>
      </c>
      <c r="K56" s="10">
        <f t="shared" si="10"/>
        <v>0</v>
      </c>
      <c r="L56" s="17"/>
    </row>
    <row r="57" spans="1:12" ht="15.75" customHeight="1" x14ac:dyDescent="0.25">
      <c r="A57" s="13" t="s">
        <v>24</v>
      </c>
      <c r="B57" s="10">
        <v>0</v>
      </c>
      <c r="C57" s="10">
        <v>0</v>
      </c>
      <c r="D57" s="10">
        <v>0</v>
      </c>
      <c r="E57" s="10">
        <v>0</v>
      </c>
      <c r="F57" s="10"/>
      <c r="G57" s="10">
        <f>C57-E57</f>
        <v>0</v>
      </c>
      <c r="H57" s="10">
        <f>-16341.74-25060</f>
        <v>-41401.74</v>
      </c>
      <c r="I57" s="11">
        <v>41404.32</v>
      </c>
      <c r="J57" s="10">
        <f>2.58</f>
        <v>2.58</v>
      </c>
      <c r="K57" s="10">
        <f t="shared" si="10"/>
        <v>1.7461587731304462E-12</v>
      </c>
      <c r="L57" s="17"/>
    </row>
    <row r="58" spans="1:12" ht="15.75" customHeight="1" x14ac:dyDescent="0.25">
      <c r="A58" s="13" t="s">
        <v>36</v>
      </c>
      <c r="B58" s="10">
        <v>0</v>
      </c>
      <c r="C58" s="10">
        <v>0</v>
      </c>
      <c r="D58" s="10">
        <v>0</v>
      </c>
      <c r="E58" s="10">
        <v>0</v>
      </c>
      <c r="F58" s="10"/>
      <c r="G58" s="10">
        <f>C58-E58</f>
        <v>0</v>
      </c>
      <c r="H58" s="10">
        <v>78.260000000000005</v>
      </c>
      <c r="I58" s="11">
        <v>0</v>
      </c>
      <c r="J58" s="10">
        <f>78.26</f>
        <v>78.260000000000005</v>
      </c>
      <c r="K58" s="10">
        <f>H58+I58-J58</f>
        <v>0</v>
      </c>
      <c r="L58" s="17"/>
    </row>
    <row r="59" spans="1:12" ht="15.75" customHeight="1" x14ac:dyDescent="0.25">
      <c r="A59" s="13" t="s">
        <v>37</v>
      </c>
      <c r="B59" s="10">
        <v>0</v>
      </c>
      <c r="C59" s="10">
        <v>0</v>
      </c>
      <c r="D59" s="10">
        <v>0</v>
      </c>
      <c r="E59" s="10">
        <v>0</v>
      </c>
      <c r="F59" s="10"/>
      <c r="G59" s="10">
        <f>C59-E59</f>
        <v>0</v>
      </c>
      <c r="H59" s="10">
        <v>2.64</v>
      </c>
      <c r="I59" s="11">
        <v>0</v>
      </c>
      <c r="J59" s="10">
        <v>2.64</v>
      </c>
      <c r="K59" s="10">
        <f t="shared" si="10"/>
        <v>0</v>
      </c>
      <c r="L59" s="17"/>
    </row>
    <row r="60" spans="1:12" ht="15.75" customHeight="1" x14ac:dyDescent="0.25">
      <c r="A60" s="13" t="s">
        <v>38</v>
      </c>
      <c r="B60" s="10">
        <v>0</v>
      </c>
      <c r="C60" s="10"/>
      <c r="D60" s="10">
        <v>0</v>
      </c>
      <c r="E60" s="10">
        <v>0</v>
      </c>
      <c r="F60" s="10"/>
      <c r="G60" s="10">
        <v>0</v>
      </c>
      <c r="H60" s="10">
        <v>9992.76</v>
      </c>
      <c r="I60" s="11"/>
      <c r="J60" s="10">
        <f>9980.24+12.52</f>
        <v>9992.76</v>
      </c>
      <c r="K60" s="10">
        <f t="shared" si="10"/>
        <v>0</v>
      </c>
      <c r="L60" s="17"/>
    </row>
    <row r="61" spans="1:12" ht="15.75" customHeight="1" x14ac:dyDescent="0.25">
      <c r="A61" s="13" t="s">
        <v>39</v>
      </c>
      <c r="B61" s="10">
        <v>0</v>
      </c>
      <c r="C61" s="10">
        <v>0</v>
      </c>
      <c r="D61" s="10">
        <v>0</v>
      </c>
      <c r="E61" s="10">
        <v>0</v>
      </c>
      <c r="F61" s="10"/>
      <c r="G61" s="10">
        <f t="shared" ref="G61" si="12">C61-E61</f>
        <v>0</v>
      </c>
      <c r="H61" s="10">
        <v>6363.44</v>
      </c>
      <c r="I61" s="11"/>
      <c r="J61" s="10">
        <f>6362.44+1</f>
        <v>6363.44</v>
      </c>
      <c r="K61" s="10">
        <f t="shared" si="10"/>
        <v>0</v>
      </c>
      <c r="L61" s="17"/>
    </row>
    <row r="62" spans="1:12" ht="15.75" customHeight="1" x14ac:dyDescent="0.25">
      <c r="A62" s="16" t="s">
        <v>40</v>
      </c>
      <c r="B62" s="8"/>
      <c r="C62" s="8"/>
      <c r="D62" s="10"/>
      <c r="E62" s="10"/>
      <c r="F62" s="10"/>
      <c r="G62" s="10"/>
      <c r="H62" s="10"/>
      <c r="I62" s="11"/>
      <c r="J62" s="10"/>
      <c r="K62" s="10"/>
      <c r="L62" s="17"/>
    </row>
    <row r="63" spans="1:12" ht="15.75" customHeight="1" x14ac:dyDescent="0.25">
      <c r="A63" s="18" t="s">
        <v>32</v>
      </c>
      <c r="B63" s="11">
        <v>0</v>
      </c>
      <c r="C63" s="11">
        <v>0</v>
      </c>
      <c r="D63" s="11">
        <v>0</v>
      </c>
      <c r="E63" s="11">
        <v>0</v>
      </c>
      <c r="F63" s="11"/>
      <c r="G63" s="11">
        <f t="shared" ref="G63" si="13">C63-E63</f>
        <v>0</v>
      </c>
      <c r="H63" s="11">
        <v>269711.59000000003</v>
      </c>
      <c r="I63" s="11">
        <v>56700.06</v>
      </c>
      <c r="J63" s="11">
        <f>1584686.08-1258274.43</f>
        <v>326411.65000000014</v>
      </c>
      <c r="K63" s="10">
        <f>H63+I63-J63</f>
        <v>0</v>
      </c>
      <c r="L63" s="17"/>
    </row>
    <row r="64" spans="1:12" ht="15.75" customHeight="1" x14ac:dyDescent="0.25">
      <c r="A64" s="13" t="s">
        <v>23</v>
      </c>
      <c r="B64" s="10">
        <v>0</v>
      </c>
      <c r="C64" s="10">
        <v>0</v>
      </c>
      <c r="D64" s="10">
        <f t="shared" ref="D64:G64" si="14">D65+D66+D67</f>
        <v>0</v>
      </c>
      <c r="E64" s="10">
        <v>0</v>
      </c>
      <c r="F64" s="10"/>
      <c r="G64" s="10">
        <f t="shared" si="14"/>
        <v>0</v>
      </c>
      <c r="H64" s="10">
        <f>213925.09-10397.5-0.09</f>
        <v>203527.5</v>
      </c>
      <c r="I64" s="11">
        <v>600570.06000000006</v>
      </c>
      <c r="J64" s="10">
        <f>142838.89+671656.26-10397.5</f>
        <v>804097.65</v>
      </c>
      <c r="K64" s="10">
        <f>H64+I64-J64</f>
        <v>-8.999999996740371E-2</v>
      </c>
      <c r="L64" s="17"/>
    </row>
    <row r="65" spans="1:12" ht="15.75" customHeight="1" x14ac:dyDescent="0.25">
      <c r="A65" s="13" t="s">
        <v>25</v>
      </c>
      <c r="B65" s="10">
        <v>0</v>
      </c>
      <c r="C65" s="10">
        <v>0</v>
      </c>
      <c r="D65" s="10">
        <v>0</v>
      </c>
      <c r="E65" s="10">
        <v>0</v>
      </c>
      <c r="F65" s="10"/>
      <c r="G65" s="10">
        <f t="shared" ref="G65" si="15">C65-E65</f>
        <v>0</v>
      </c>
      <c r="H65" s="10">
        <v>28821.61</v>
      </c>
      <c r="I65" s="11">
        <v>253414.46</v>
      </c>
      <c r="J65" s="10">
        <f>123143.66+198015.94-38925.53+2</f>
        <v>282236.06999999995</v>
      </c>
      <c r="K65" s="10">
        <f t="shared" ref="K65:K83" si="16">H65+I65-J65</f>
        <v>0</v>
      </c>
      <c r="L65" s="17"/>
    </row>
    <row r="66" spans="1:12" ht="15.75" customHeight="1" x14ac:dyDescent="0.25">
      <c r="A66" s="13" t="s">
        <v>35</v>
      </c>
      <c r="B66" s="10">
        <v>0</v>
      </c>
      <c r="C66" s="10">
        <v>0</v>
      </c>
      <c r="D66" s="10">
        <v>0</v>
      </c>
      <c r="E66" s="10">
        <v>0</v>
      </c>
      <c r="F66" s="10"/>
      <c r="G66" s="10">
        <f>C66-E66</f>
        <v>0</v>
      </c>
      <c r="H66" s="10">
        <v>34762.65</v>
      </c>
      <c r="I66" s="11">
        <v>980062.05</v>
      </c>
      <c r="J66" s="10">
        <f>1002610.69+14199.62-1985.61</f>
        <v>1014824.7</v>
      </c>
      <c r="K66" s="10">
        <f t="shared" si="16"/>
        <v>0</v>
      </c>
      <c r="L66" s="17"/>
    </row>
    <row r="67" spans="1:12" ht="15.75" customHeight="1" x14ac:dyDescent="0.25">
      <c r="A67" s="13" t="s">
        <v>24</v>
      </c>
      <c r="B67" s="10">
        <v>0</v>
      </c>
      <c r="C67" s="10">
        <v>0</v>
      </c>
      <c r="D67" s="10">
        <v>0</v>
      </c>
      <c r="E67" s="10">
        <v>0</v>
      </c>
      <c r="F67" s="10"/>
      <c r="G67" s="10">
        <f>C67-E67</f>
        <v>0</v>
      </c>
      <c r="H67" s="10">
        <v>274234.57</v>
      </c>
      <c r="I67" s="11">
        <v>230700</v>
      </c>
      <c r="J67" s="10">
        <f>74798+430136.57</f>
        <v>504934.57</v>
      </c>
      <c r="K67" s="10">
        <f t="shared" si="16"/>
        <v>0</v>
      </c>
      <c r="L67" s="17"/>
    </row>
    <row r="68" spans="1:12" ht="15.75" customHeight="1" x14ac:dyDescent="0.25">
      <c r="A68" s="13" t="s">
        <v>36</v>
      </c>
      <c r="B68" s="10">
        <v>0</v>
      </c>
      <c r="C68" s="10">
        <v>0</v>
      </c>
      <c r="D68" s="10">
        <v>0</v>
      </c>
      <c r="E68" s="10">
        <v>0</v>
      </c>
      <c r="F68" s="10"/>
      <c r="G68" s="10">
        <f>C68-E68</f>
        <v>0</v>
      </c>
      <c r="H68" s="10">
        <f>179162.5+10397.59</f>
        <v>189560.09</v>
      </c>
      <c r="I68" s="11">
        <f>2116.35</f>
        <v>2116.35</v>
      </c>
      <c r="J68" s="10">
        <f>80268.85+101010+10397.59</f>
        <v>191676.44</v>
      </c>
      <c r="K68" s="10">
        <f t="shared" si="16"/>
        <v>0</v>
      </c>
      <c r="L68" s="17"/>
    </row>
    <row r="69" spans="1:12" ht="15.75" customHeight="1" x14ac:dyDescent="0.25">
      <c r="A69" s="13" t="s">
        <v>41</v>
      </c>
      <c r="B69" s="10">
        <v>0</v>
      </c>
      <c r="C69" s="10">
        <v>0</v>
      </c>
      <c r="D69" s="10">
        <v>0</v>
      </c>
      <c r="E69" s="10">
        <v>0</v>
      </c>
      <c r="F69" s="10"/>
      <c r="G69" s="10">
        <f t="shared" ref="G69:G78" si="17">C69-E69</f>
        <v>0</v>
      </c>
      <c r="H69" s="10">
        <v>2822127.43</v>
      </c>
      <c r="I69" s="11">
        <f>3286.78+1957.11</f>
        <v>5243.89</v>
      </c>
      <c r="J69" s="10">
        <f>2823324.8+4047.12-0.6</f>
        <v>2827371.32</v>
      </c>
      <c r="K69" s="10">
        <f t="shared" si="16"/>
        <v>0</v>
      </c>
      <c r="L69" s="17"/>
    </row>
    <row r="70" spans="1:12" ht="15.75" customHeight="1" x14ac:dyDescent="0.25">
      <c r="A70" s="19" t="s">
        <v>42</v>
      </c>
      <c r="B70" s="10">
        <v>0</v>
      </c>
      <c r="C70" s="10">
        <v>0</v>
      </c>
      <c r="D70" s="10">
        <v>0</v>
      </c>
      <c r="E70" s="10">
        <v>0</v>
      </c>
      <c r="F70" s="10"/>
      <c r="G70" s="10">
        <f t="shared" si="17"/>
        <v>0</v>
      </c>
      <c r="H70" s="10">
        <v>0</v>
      </c>
      <c r="I70" s="11">
        <v>0</v>
      </c>
      <c r="J70" s="10">
        <v>0</v>
      </c>
      <c r="K70" s="10">
        <f t="shared" si="16"/>
        <v>0</v>
      </c>
      <c r="L70" s="17"/>
    </row>
    <row r="71" spans="1:12" ht="15.75" customHeight="1" x14ac:dyDescent="0.25">
      <c r="A71" s="18" t="s">
        <v>32</v>
      </c>
      <c r="B71" s="11">
        <v>0</v>
      </c>
      <c r="C71" s="11">
        <v>0</v>
      </c>
      <c r="D71" s="11">
        <v>0</v>
      </c>
      <c r="E71" s="11">
        <v>0</v>
      </c>
      <c r="F71" s="11"/>
      <c r="G71" s="11">
        <f t="shared" si="17"/>
        <v>0</v>
      </c>
      <c r="H71" s="11">
        <v>193.87</v>
      </c>
      <c r="I71" s="11">
        <f>20989.55</f>
        <v>20989.55</v>
      </c>
      <c r="J71" s="11">
        <f>431028.57+-393169.26-16472-203.89</f>
        <v>21183.42</v>
      </c>
      <c r="K71" s="10">
        <f t="shared" si="16"/>
        <v>0</v>
      </c>
      <c r="L71" s="17"/>
    </row>
    <row r="72" spans="1:12" ht="15.75" customHeight="1" x14ac:dyDescent="0.25">
      <c r="A72" s="13" t="s">
        <v>35</v>
      </c>
      <c r="B72" s="10">
        <v>0</v>
      </c>
      <c r="C72" s="10">
        <v>0</v>
      </c>
      <c r="D72" s="10">
        <v>0</v>
      </c>
      <c r="E72" s="10">
        <v>0</v>
      </c>
      <c r="F72" s="10"/>
      <c r="G72" s="10">
        <f t="shared" si="17"/>
        <v>0</v>
      </c>
      <c r="H72" s="10">
        <v>4382.28</v>
      </c>
      <c r="I72" s="11">
        <v>1235251.07</v>
      </c>
      <c r="J72" s="10">
        <f>62174.7+1170019.8+14377.62+3313.7-10252.4-0.07</f>
        <v>1239633.3500000001</v>
      </c>
      <c r="K72" s="10">
        <f t="shared" si="16"/>
        <v>0</v>
      </c>
      <c r="L72" s="17"/>
    </row>
    <row r="73" spans="1:12" ht="15.75" customHeight="1" x14ac:dyDescent="0.25">
      <c r="A73" s="13" t="s">
        <v>23</v>
      </c>
      <c r="B73" s="10">
        <v>0</v>
      </c>
      <c r="C73" s="10">
        <v>0</v>
      </c>
      <c r="D73" s="10">
        <v>0</v>
      </c>
      <c r="E73" s="10">
        <v>0</v>
      </c>
      <c r="F73" s="10"/>
      <c r="G73" s="10">
        <f t="shared" si="17"/>
        <v>0</v>
      </c>
      <c r="H73" s="10">
        <v>0</v>
      </c>
      <c r="I73" s="11">
        <v>477.07</v>
      </c>
      <c r="J73" s="10">
        <f>477.79-0.72</f>
        <v>477.07</v>
      </c>
      <c r="K73" s="10">
        <f t="shared" si="16"/>
        <v>0</v>
      </c>
      <c r="L73" s="17"/>
    </row>
    <row r="74" spans="1:12" ht="15.75" customHeight="1" x14ac:dyDescent="0.25">
      <c r="A74" s="13" t="s">
        <v>43</v>
      </c>
      <c r="B74" s="10">
        <v>0</v>
      </c>
      <c r="C74" s="10">
        <v>0</v>
      </c>
      <c r="D74" s="10">
        <v>0</v>
      </c>
      <c r="E74" s="10">
        <v>0</v>
      </c>
      <c r="F74" s="10"/>
      <c r="G74" s="10">
        <f t="shared" si="17"/>
        <v>0</v>
      </c>
      <c r="H74" s="10">
        <v>0</v>
      </c>
      <c r="I74" s="11">
        <v>12639.44</v>
      </c>
      <c r="J74" s="10">
        <f>4338.85+8300.59</f>
        <v>12639.44</v>
      </c>
      <c r="K74" s="10">
        <f t="shared" si="16"/>
        <v>0</v>
      </c>
      <c r="L74" s="17"/>
    </row>
    <row r="75" spans="1:12" ht="15.75" customHeight="1" x14ac:dyDescent="0.25">
      <c r="A75" s="13" t="s">
        <v>44</v>
      </c>
      <c r="B75" s="10"/>
      <c r="C75" s="10"/>
      <c r="D75" s="10"/>
      <c r="E75" s="10"/>
      <c r="F75" s="10"/>
      <c r="G75" s="10"/>
      <c r="H75" s="10"/>
      <c r="I75" s="11">
        <v>680.73</v>
      </c>
      <c r="J75" s="10">
        <v>680.73</v>
      </c>
      <c r="K75" s="10">
        <f t="shared" si="16"/>
        <v>0</v>
      </c>
      <c r="L75" s="17"/>
    </row>
    <row r="76" spans="1:12" ht="15.75" customHeight="1" x14ac:dyDescent="0.25">
      <c r="A76" s="19" t="s">
        <v>45</v>
      </c>
      <c r="B76" s="10">
        <v>0</v>
      </c>
      <c r="C76" s="10">
        <v>0</v>
      </c>
      <c r="D76" s="10">
        <v>0</v>
      </c>
      <c r="E76" s="10">
        <v>0</v>
      </c>
      <c r="F76" s="10"/>
      <c r="G76" s="10">
        <f t="shared" si="17"/>
        <v>0</v>
      </c>
      <c r="H76" s="10"/>
      <c r="I76" s="11">
        <v>0</v>
      </c>
      <c r="J76" s="10">
        <v>0</v>
      </c>
      <c r="K76" s="10">
        <f t="shared" si="16"/>
        <v>0</v>
      </c>
      <c r="L76" s="17"/>
    </row>
    <row r="77" spans="1:12" ht="15.75" customHeight="1" x14ac:dyDescent="0.25">
      <c r="A77" s="13" t="s">
        <v>35</v>
      </c>
      <c r="B77" s="10">
        <v>0</v>
      </c>
      <c r="C77" s="10">
        <v>0</v>
      </c>
      <c r="D77" s="10">
        <v>0</v>
      </c>
      <c r="E77" s="10">
        <v>0</v>
      </c>
      <c r="F77" s="10"/>
      <c r="G77" s="10">
        <f t="shared" si="17"/>
        <v>0</v>
      </c>
      <c r="H77" s="10">
        <v>6616.32</v>
      </c>
      <c r="I77" s="11">
        <v>425072.87</v>
      </c>
      <c r="J77" s="10">
        <f>421595.43+11474.04-1380.28</f>
        <v>431689.18999999994</v>
      </c>
      <c r="K77" s="10">
        <f t="shared" si="16"/>
        <v>0</v>
      </c>
      <c r="L77" s="17"/>
    </row>
    <row r="78" spans="1:12" ht="15.75" customHeight="1" x14ac:dyDescent="0.25">
      <c r="A78" s="13" t="s">
        <v>46</v>
      </c>
      <c r="B78" s="10">
        <v>0</v>
      </c>
      <c r="C78" s="10">
        <v>0</v>
      </c>
      <c r="D78" s="10">
        <v>0</v>
      </c>
      <c r="E78" s="10">
        <v>0</v>
      </c>
      <c r="F78" s="10"/>
      <c r="G78" s="10">
        <f t="shared" si="17"/>
        <v>0</v>
      </c>
      <c r="H78" s="10">
        <v>0</v>
      </c>
      <c r="I78" s="11">
        <v>12848.47</v>
      </c>
      <c r="J78" s="10">
        <v>12848.47</v>
      </c>
      <c r="K78" s="10">
        <f t="shared" si="16"/>
        <v>0</v>
      </c>
      <c r="L78" s="17"/>
    </row>
    <row r="79" spans="1:12" ht="15.75" customHeight="1" x14ac:dyDescent="0.25">
      <c r="A79" s="19" t="s">
        <v>47</v>
      </c>
      <c r="B79" s="10"/>
      <c r="C79" s="10"/>
      <c r="D79" s="10"/>
      <c r="E79" s="10"/>
      <c r="F79" s="10"/>
      <c r="G79" s="10"/>
      <c r="H79" s="10"/>
      <c r="I79" s="11"/>
      <c r="J79" s="10"/>
      <c r="K79" s="10">
        <f t="shared" si="16"/>
        <v>0</v>
      </c>
      <c r="L79" s="17"/>
    </row>
    <row r="80" spans="1:12" ht="15.75" customHeight="1" x14ac:dyDescent="0.25">
      <c r="A80" s="13" t="s">
        <v>35</v>
      </c>
      <c r="B80" s="10">
        <v>0</v>
      </c>
      <c r="C80" s="10">
        <v>0</v>
      </c>
      <c r="D80" s="10">
        <v>0</v>
      </c>
      <c r="E80" s="10">
        <v>0</v>
      </c>
      <c r="F80" s="10"/>
      <c r="G80" s="10">
        <v>0</v>
      </c>
      <c r="H80" s="10">
        <v>0</v>
      </c>
      <c r="I80" s="11">
        <v>3527.04</v>
      </c>
      <c r="J80" s="10">
        <f>3526.56</f>
        <v>3526.56</v>
      </c>
      <c r="K80" s="10">
        <f t="shared" si="16"/>
        <v>0.48000000000001819</v>
      </c>
      <c r="L80" s="17"/>
    </row>
    <row r="81" spans="1:12" ht="15.75" customHeight="1" x14ac:dyDescent="0.25">
      <c r="A81" s="13" t="s">
        <v>43</v>
      </c>
      <c r="B81" s="10">
        <v>0</v>
      </c>
      <c r="C81" s="10">
        <v>0</v>
      </c>
      <c r="D81" s="10">
        <v>0</v>
      </c>
      <c r="E81" s="10">
        <v>0</v>
      </c>
      <c r="F81" s="10"/>
      <c r="G81" s="10">
        <v>0</v>
      </c>
      <c r="H81" s="10">
        <v>0</v>
      </c>
      <c r="I81" s="11">
        <v>1488.01</v>
      </c>
      <c r="J81" s="10">
        <v>1488.01</v>
      </c>
      <c r="K81" s="10">
        <f t="shared" si="16"/>
        <v>0</v>
      </c>
      <c r="L81" s="17"/>
    </row>
    <row r="82" spans="1:12" ht="15.75" customHeight="1" x14ac:dyDescent="0.25">
      <c r="A82" s="20" t="s">
        <v>48</v>
      </c>
      <c r="B82" s="10"/>
      <c r="C82" s="10"/>
      <c r="D82" s="10"/>
      <c r="E82" s="10"/>
      <c r="F82" s="10"/>
      <c r="G82" s="10"/>
      <c r="H82" s="10"/>
      <c r="I82" s="11"/>
      <c r="J82" s="10"/>
      <c r="K82" s="10">
        <f t="shared" si="16"/>
        <v>0</v>
      </c>
      <c r="L82" s="17"/>
    </row>
    <row r="83" spans="1:12" ht="15.75" customHeight="1" x14ac:dyDescent="0.25">
      <c r="A83" s="13" t="s">
        <v>35</v>
      </c>
      <c r="B83" s="10">
        <v>0</v>
      </c>
      <c r="C83" s="10">
        <v>0</v>
      </c>
      <c r="D83" s="10">
        <v>0</v>
      </c>
      <c r="E83" s="10">
        <v>0</v>
      </c>
      <c r="F83" s="10"/>
      <c r="G83" s="10">
        <v>0</v>
      </c>
      <c r="H83" s="10"/>
      <c r="I83" s="11">
        <v>6574.49</v>
      </c>
      <c r="J83" s="10">
        <v>6574.49</v>
      </c>
      <c r="K83" s="10">
        <f t="shared" si="16"/>
        <v>0</v>
      </c>
      <c r="L83" s="17"/>
    </row>
    <row r="84" spans="1:12" ht="15.75" customHeight="1" x14ac:dyDescent="0.25">
      <c r="A84" s="13" t="s">
        <v>49</v>
      </c>
      <c r="B84" s="10"/>
      <c r="C84" s="10"/>
      <c r="D84" s="10"/>
      <c r="E84" s="10"/>
      <c r="F84" s="10"/>
      <c r="G84" s="10"/>
      <c r="H84" s="10"/>
      <c r="I84" s="11"/>
      <c r="J84" s="10"/>
      <c r="K84" s="10">
        <v>-0.39</v>
      </c>
      <c r="L84" s="17"/>
    </row>
    <row r="85" spans="1:12" ht="15.75" customHeight="1" x14ac:dyDescent="0.25">
      <c r="A85" s="13"/>
      <c r="B85" s="10"/>
      <c r="C85" s="10"/>
      <c r="D85" s="10"/>
      <c r="E85" s="10"/>
      <c r="F85" s="10"/>
      <c r="G85" s="10"/>
      <c r="H85" s="10"/>
      <c r="I85" s="11"/>
      <c r="J85" s="10"/>
      <c r="K85" s="10"/>
      <c r="L85" s="17"/>
    </row>
    <row r="86" spans="1:12" ht="15.75" customHeight="1" x14ac:dyDescent="0.25">
      <c r="A86" s="13"/>
      <c r="B86" s="10"/>
      <c r="C86" s="10"/>
      <c r="D86" s="10"/>
      <c r="E86" s="10">
        <v>0.99</v>
      </c>
      <c r="F86" s="10"/>
      <c r="G86" s="10"/>
      <c r="H86" s="10">
        <v>-2</v>
      </c>
      <c r="I86" s="10"/>
      <c r="J86" s="10"/>
      <c r="K86" s="10">
        <v>214.57</v>
      </c>
      <c r="L86" s="17"/>
    </row>
    <row r="87" spans="1:12" ht="27" customHeight="1" x14ac:dyDescent="0.5">
      <c r="A87" s="15" t="s">
        <v>30</v>
      </c>
      <c r="B87" s="21">
        <f>B48</f>
        <v>72797713.139999986</v>
      </c>
      <c r="C87" s="21">
        <f t="shared" ref="C87:D87" si="18">C48</f>
        <v>69610649.789999992</v>
      </c>
      <c r="D87" s="21">
        <f t="shared" si="18"/>
        <v>147576.26</v>
      </c>
      <c r="E87" s="21">
        <f>E48</f>
        <v>57081901.919999987</v>
      </c>
      <c r="F87" s="21"/>
      <c r="G87" s="21">
        <f t="shared" ref="G87:L87" si="19">G48</f>
        <v>9885284.5199999996</v>
      </c>
      <c r="H87" s="21">
        <f>SUM(H13:H86)-231113.59</f>
        <v>14748536.109999998</v>
      </c>
      <c r="I87" s="21">
        <f t="shared" si="19"/>
        <v>917909.1449999999</v>
      </c>
      <c r="J87" s="21">
        <f t="shared" si="19"/>
        <v>1067962.1599999999</v>
      </c>
      <c r="K87" s="21">
        <f t="shared" si="19"/>
        <v>10397576.835000001</v>
      </c>
      <c r="L87" s="21">
        <f t="shared" si="19"/>
        <v>0</v>
      </c>
    </row>
    <row r="88" spans="1:12" ht="15.75" customHeight="1" x14ac:dyDescent="0.2">
      <c r="C88" s="71">
        <f>C87+D87-E87</f>
        <v>12676324.13000001</v>
      </c>
      <c r="D88" s="72"/>
      <c r="I88" s="14"/>
      <c r="J88" s="14"/>
    </row>
    <row r="89" spans="1:12" ht="15.75" customHeight="1" x14ac:dyDescent="0.2">
      <c r="A89" s="14">
        <f>C87+D87</f>
        <v>69758226.049999997</v>
      </c>
      <c r="C89" s="14"/>
      <c r="E89" s="14"/>
      <c r="F89" s="14"/>
      <c r="H89" s="14"/>
      <c r="I89" s="14"/>
      <c r="J89" s="14"/>
      <c r="K89" s="14"/>
    </row>
    <row r="90" spans="1:12" ht="15.75" customHeight="1" x14ac:dyDescent="0.2">
      <c r="C90" s="22"/>
      <c r="D90" s="22"/>
      <c r="E90" s="22"/>
      <c r="F90" s="22"/>
      <c r="G90" s="22"/>
      <c r="H90" s="22"/>
      <c r="J90" s="14"/>
      <c r="K90" s="14"/>
    </row>
    <row r="91" spans="1:12" ht="15.75" customHeight="1" x14ac:dyDescent="0.25">
      <c r="B91" s="73" t="s">
        <v>50</v>
      </c>
      <c r="C91" s="73"/>
      <c r="D91" s="74" t="s">
        <v>51</v>
      </c>
      <c r="E91" s="75"/>
      <c r="F91" s="76"/>
      <c r="G91" s="77" t="s">
        <v>52</v>
      </c>
      <c r="H91" s="77"/>
      <c r="I91" s="49" t="s">
        <v>9</v>
      </c>
      <c r="J91" s="14"/>
      <c r="K91" s="14"/>
    </row>
    <row r="92" spans="1:12" ht="15.75" customHeight="1" x14ac:dyDescent="0.25">
      <c r="B92" s="64" t="s">
        <v>53</v>
      </c>
      <c r="C92" s="64"/>
      <c r="D92" s="65"/>
      <c r="E92" s="66"/>
      <c r="F92" s="67"/>
      <c r="G92" s="68"/>
      <c r="H92" s="68"/>
      <c r="I92" s="23"/>
      <c r="K92" s="14"/>
      <c r="L92" s="14"/>
    </row>
    <row r="93" spans="1:12" ht="15.75" customHeight="1" x14ac:dyDescent="0.25">
      <c r="B93" s="77" t="s">
        <v>54</v>
      </c>
      <c r="C93" s="77"/>
      <c r="D93" s="65">
        <v>42048</v>
      </c>
      <c r="E93" s="66"/>
      <c r="F93" s="67"/>
      <c r="G93" s="68">
        <v>4814</v>
      </c>
      <c r="H93" s="68"/>
      <c r="I93" s="24">
        <f>G93/D93</f>
        <v>0.11448820395738205</v>
      </c>
    </row>
    <row r="94" spans="1:12" ht="15.75" customHeight="1" x14ac:dyDescent="0.25">
      <c r="B94" s="77" t="s">
        <v>55</v>
      </c>
      <c r="C94" s="77"/>
      <c r="D94" s="65">
        <f>213296.4+194505.01+2139555.11+3455.55+42187.6+18678.54+20622.78+339069.09+50472.75+654305.72+20347.08+15671.65+27635.88+710284.43+706054.02</f>
        <v>5156141.6099999994</v>
      </c>
      <c r="E94" s="66"/>
      <c r="F94" s="67"/>
      <c r="G94" s="68">
        <f>223296.4+194505.01+2139555.11+3455.55+38675.68+18678.54+20622.78+339039.69+50472.75+651065.76+20347.96+15671.05+27635.86+668157.31+706054.92</f>
        <v>5117234.3699999992</v>
      </c>
      <c r="H94" s="68"/>
      <c r="I94" s="24">
        <f t="shared" ref="I94:I95" si="20">G94/D94</f>
        <v>0.99245419483348907</v>
      </c>
      <c r="L94" s="14"/>
    </row>
    <row r="95" spans="1:12" ht="15.75" customHeight="1" x14ac:dyDescent="0.25">
      <c r="B95" s="77" t="s">
        <v>56</v>
      </c>
      <c r="C95" s="77"/>
      <c r="D95" s="65">
        <v>160111.93</v>
      </c>
      <c r="E95" s="66"/>
      <c r="F95" s="67"/>
      <c r="G95" s="68">
        <v>160444.93</v>
      </c>
      <c r="H95" s="68"/>
      <c r="I95" s="24">
        <f t="shared" si="20"/>
        <v>1.0020797950533731</v>
      </c>
    </row>
    <row r="96" spans="1:12" ht="15.75" customHeight="1" x14ac:dyDescent="0.25">
      <c r="B96" s="25"/>
      <c r="C96" s="25"/>
      <c r="D96" s="25"/>
      <c r="E96" s="25"/>
      <c r="F96" s="25"/>
      <c r="G96" s="26"/>
      <c r="H96" s="26"/>
      <c r="I96" s="27"/>
    </row>
    <row r="97" spans="1:12" ht="15.75" customHeight="1" x14ac:dyDescent="0.2"/>
    <row r="98" spans="1:12" s="28" customFormat="1" ht="15.75" customHeight="1" x14ac:dyDescent="0.3">
      <c r="B98" s="79" t="s">
        <v>57</v>
      </c>
      <c r="C98" s="79"/>
      <c r="D98" s="51"/>
      <c r="G98" s="78" t="s">
        <v>58</v>
      </c>
      <c r="H98" s="78"/>
      <c r="J98" s="78" t="s">
        <v>59</v>
      </c>
      <c r="K98" s="78"/>
    </row>
    <row r="99" spans="1:12" s="28" customFormat="1" ht="15.75" customHeight="1" x14ac:dyDescent="0.3">
      <c r="B99" s="51"/>
      <c r="C99" s="51"/>
      <c r="D99" s="51"/>
      <c r="G99" s="50"/>
      <c r="H99" s="50"/>
      <c r="J99" s="50"/>
      <c r="K99" s="50"/>
    </row>
    <row r="100" spans="1:12" s="28" customFormat="1" ht="15.75" customHeight="1" x14ac:dyDescent="0.3">
      <c r="B100" s="51"/>
      <c r="C100" s="51"/>
      <c r="D100" s="51"/>
      <c r="G100" s="50"/>
      <c r="H100" s="50"/>
      <c r="J100" s="50"/>
      <c r="K100" s="50"/>
    </row>
    <row r="101" spans="1:12" s="28" customFormat="1" ht="15.75" customHeight="1" x14ac:dyDescent="0.3">
      <c r="A101" s="29"/>
      <c r="B101" s="80" t="s">
        <v>60</v>
      </c>
      <c r="C101" s="80"/>
      <c r="D101" s="52"/>
      <c r="E101" s="30"/>
      <c r="F101" s="81" t="s">
        <v>61</v>
      </c>
      <c r="G101" s="81"/>
      <c r="H101" s="81"/>
      <c r="I101" s="31"/>
      <c r="J101" s="81" t="s">
        <v>62</v>
      </c>
      <c r="K101" s="81"/>
    </row>
    <row r="102" spans="1:12" s="28" customFormat="1" ht="15.75" customHeight="1" x14ac:dyDescent="0.3">
      <c r="A102" s="29"/>
      <c r="B102" s="82"/>
      <c r="C102" s="82"/>
      <c r="D102" s="53"/>
      <c r="G102" s="82"/>
      <c r="H102" s="82"/>
      <c r="J102" s="82"/>
      <c r="K102" s="82"/>
    </row>
    <row r="103" spans="1:12" ht="15.75" customHeight="1" x14ac:dyDescent="0.2">
      <c r="A103" s="3"/>
      <c r="B103" s="30"/>
      <c r="C103" s="30"/>
      <c r="D103" s="30"/>
      <c r="G103" s="30"/>
      <c r="H103" s="30"/>
      <c r="J103" s="30"/>
      <c r="K103" s="30"/>
    </row>
    <row r="104" spans="1:12" ht="15.75" customHeight="1" x14ac:dyDescent="0.2"/>
    <row r="105" spans="1:12" ht="15.75" customHeight="1" x14ac:dyDescent="0.2">
      <c r="A105" s="32" t="s">
        <v>63</v>
      </c>
    </row>
    <row r="106" spans="1:12" x14ac:dyDescent="0.2">
      <c r="A106" s="32"/>
    </row>
    <row r="107" spans="1:12" x14ac:dyDescent="0.2">
      <c r="A107" s="32"/>
    </row>
    <row r="108" spans="1:12" ht="15.75" customHeight="1" x14ac:dyDescent="0.2">
      <c r="A108" s="32"/>
    </row>
    <row r="109" spans="1:12" ht="15.75" customHeight="1" x14ac:dyDescent="0.25">
      <c r="A109" s="85" t="s">
        <v>1</v>
      </c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</row>
    <row r="110" spans="1:12" ht="15.75" customHeight="1" x14ac:dyDescent="0.2">
      <c r="B110" s="4"/>
      <c r="C110" s="4"/>
      <c r="D110" s="4"/>
      <c r="E110" s="4"/>
      <c r="F110" s="4"/>
      <c r="G110" s="4"/>
      <c r="H110" s="4"/>
    </row>
    <row r="111" spans="1:12" s="33" customFormat="1" ht="15.75" customHeight="1" x14ac:dyDescent="0.25">
      <c r="A111" s="57" t="s">
        <v>64</v>
      </c>
      <c r="B111" s="57"/>
      <c r="C111" s="57"/>
      <c r="D111" s="47"/>
      <c r="E111" s="57" t="s">
        <v>65</v>
      </c>
      <c r="F111" s="57"/>
      <c r="G111" s="57"/>
      <c r="H111" s="57"/>
      <c r="I111" s="57"/>
      <c r="J111" s="57"/>
      <c r="K111" s="57"/>
      <c r="L111" s="57"/>
    </row>
    <row r="112" spans="1:12" ht="15.75" customHeight="1" x14ac:dyDescent="0.2">
      <c r="A112" s="30"/>
      <c r="B112" s="30"/>
      <c r="C112" s="34"/>
      <c r="D112" s="34"/>
      <c r="F112" s="30"/>
      <c r="G112" s="30"/>
      <c r="H112" s="30"/>
    </row>
    <row r="113" spans="1:12" ht="15.75" customHeight="1" x14ac:dyDescent="0.2">
      <c r="A113" s="35" t="s">
        <v>66</v>
      </c>
      <c r="B113" s="36"/>
      <c r="C113" s="36"/>
      <c r="D113" s="36"/>
      <c r="E113" s="86" t="s">
        <v>67</v>
      </c>
      <c r="F113" s="86"/>
      <c r="G113" s="86"/>
      <c r="H113" s="86"/>
      <c r="I113" s="86"/>
    </row>
    <row r="114" spans="1:12" ht="5.0999999999999996" customHeight="1" x14ac:dyDescent="0.2">
      <c r="A114" s="54"/>
      <c r="B114" s="54"/>
      <c r="C114" s="54"/>
      <c r="D114" s="54"/>
      <c r="E114" s="54"/>
      <c r="F114" s="37"/>
      <c r="G114" s="37"/>
    </row>
    <row r="115" spans="1:12" ht="15.75" customHeight="1" x14ac:dyDescent="0.25">
      <c r="A115" s="87" t="s">
        <v>68</v>
      </c>
      <c r="B115" s="87"/>
      <c r="C115" s="36"/>
      <c r="D115" s="36"/>
      <c r="E115" s="86" t="s">
        <v>69</v>
      </c>
      <c r="F115" s="86"/>
      <c r="G115" s="86"/>
      <c r="H115" s="86"/>
      <c r="I115" s="86"/>
      <c r="J115" s="38"/>
      <c r="K115" s="38"/>
      <c r="L115" s="38"/>
    </row>
    <row r="116" spans="1:12" ht="5.0999999999999996" customHeight="1" x14ac:dyDescent="0.2">
      <c r="A116" s="3"/>
      <c r="B116" s="3"/>
    </row>
    <row r="117" spans="1:12" ht="15.75" customHeight="1" x14ac:dyDescent="0.25">
      <c r="A117" s="39" t="s">
        <v>70</v>
      </c>
      <c r="B117" s="39"/>
      <c r="E117" s="2" t="s">
        <v>71</v>
      </c>
    </row>
    <row r="118" spans="1:12" ht="5.0999999999999996" customHeight="1" x14ac:dyDescent="0.2">
      <c r="A118" s="3"/>
      <c r="B118" s="3"/>
    </row>
    <row r="119" spans="1:12" ht="47.25" customHeight="1" x14ac:dyDescent="0.25">
      <c r="A119" s="40" t="s">
        <v>72</v>
      </c>
      <c r="B119" s="39"/>
      <c r="E119" s="88" t="s">
        <v>73</v>
      </c>
      <c r="F119" s="88"/>
      <c r="G119" s="88"/>
      <c r="H119" s="88"/>
      <c r="I119" s="88"/>
      <c r="J119" s="88"/>
      <c r="K119" s="88"/>
      <c r="L119" s="88"/>
    </row>
    <row r="120" spans="1:12" ht="5.0999999999999996" customHeight="1" x14ac:dyDescent="0.2">
      <c r="A120" s="3"/>
      <c r="B120" s="3"/>
      <c r="E120" s="41"/>
    </row>
    <row r="121" spans="1:12" ht="47.25" customHeight="1" x14ac:dyDescent="0.25">
      <c r="A121" s="40" t="s">
        <v>74</v>
      </c>
      <c r="B121" s="39"/>
      <c r="E121" s="89" t="s">
        <v>75</v>
      </c>
      <c r="F121" s="89"/>
      <c r="G121" s="89"/>
      <c r="H121" s="89"/>
      <c r="I121" s="89"/>
      <c r="J121" s="89"/>
      <c r="K121" s="89"/>
      <c r="L121" s="89"/>
    </row>
    <row r="122" spans="1:12" ht="5.0999999999999996" customHeight="1" x14ac:dyDescent="0.25">
      <c r="A122" s="3"/>
      <c r="B122" s="3"/>
      <c r="E122" s="2"/>
    </row>
    <row r="123" spans="1:12" ht="49.5" customHeight="1" x14ac:dyDescent="0.25">
      <c r="A123" s="40" t="s">
        <v>7</v>
      </c>
      <c r="B123" s="39"/>
      <c r="E123" s="90" t="s">
        <v>76</v>
      </c>
      <c r="F123" s="90"/>
      <c r="G123" s="90"/>
      <c r="H123" s="90"/>
      <c r="I123" s="90"/>
      <c r="J123" s="90"/>
      <c r="K123" s="90"/>
      <c r="L123" s="90"/>
    </row>
    <row r="124" spans="1:12" ht="5.0999999999999996" customHeight="1" x14ac:dyDescent="0.25">
      <c r="A124" s="3"/>
      <c r="B124" s="3"/>
      <c r="E124" s="2"/>
    </row>
    <row r="125" spans="1:12" ht="49.5" customHeight="1" x14ac:dyDescent="0.25">
      <c r="A125" s="40" t="s">
        <v>77</v>
      </c>
      <c r="B125" s="39"/>
      <c r="E125" s="90" t="s">
        <v>78</v>
      </c>
      <c r="F125" s="90"/>
      <c r="G125" s="90"/>
      <c r="H125" s="90"/>
      <c r="I125" s="90"/>
      <c r="J125" s="90"/>
      <c r="K125" s="90"/>
      <c r="L125" s="90"/>
    </row>
    <row r="126" spans="1:12" ht="5.0999999999999996" customHeight="1" x14ac:dyDescent="0.2">
      <c r="A126" s="37"/>
      <c r="B126" s="37"/>
    </row>
    <row r="127" spans="1:12" ht="30.75" customHeight="1" x14ac:dyDescent="0.25">
      <c r="A127" s="42" t="s">
        <v>9</v>
      </c>
      <c r="B127" s="39"/>
      <c r="E127" s="88" t="s">
        <v>79</v>
      </c>
      <c r="F127" s="91"/>
      <c r="G127" s="91"/>
      <c r="H127" s="91"/>
      <c r="I127" s="91"/>
      <c r="J127" s="91"/>
      <c r="K127" s="91"/>
      <c r="L127" s="91"/>
    </row>
    <row r="128" spans="1:12" ht="5.0999999999999996" customHeight="1" x14ac:dyDescent="0.2">
      <c r="A128" s="3"/>
      <c r="B128" s="3"/>
    </row>
    <row r="129" spans="1:12" ht="15.75" customHeight="1" x14ac:dyDescent="0.25">
      <c r="A129" s="39" t="s">
        <v>80</v>
      </c>
      <c r="B129" s="39"/>
      <c r="E129" s="2" t="s">
        <v>81</v>
      </c>
    </row>
    <row r="130" spans="1:12" ht="5.0999999999999996" customHeight="1" x14ac:dyDescent="0.2">
      <c r="A130" s="3"/>
      <c r="B130" s="3"/>
    </row>
    <row r="131" spans="1:12" ht="15.75" customHeight="1" x14ac:dyDescent="0.25">
      <c r="A131" s="43" t="s">
        <v>82</v>
      </c>
      <c r="B131" s="39"/>
      <c r="E131" s="44" t="s">
        <v>83</v>
      </c>
    </row>
    <row r="132" spans="1:12" ht="5.0999999999999996" customHeight="1" x14ac:dyDescent="0.2">
      <c r="A132" s="3"/>
      <c r="B132" s="3"/>
    </row>
    <row r="133" spans="1:12" ht="15.75" customHeight="1" x14ac:dyDescent="0.25">
      <c r="A133" s="39" t="s">
        <v>84</v>
      </c>
      <c r="B133" s="39"/>
      <c r="E133" s="2" t="s">
        <v>85</v>
      </c>
    </row>
    <row r="134" spans="1:12" ht="5.0999999999999996" customHeight="1" x14ac:dyDescent="0.2">
      <c r="A134" s="3"/>
      <c r="B134" s="3"/>
    </row>
    <row r="135" spans="1:12" ht="15.75" customHeight="1" x14ac:dyDescent="0.25">
      <c r="A135" s="39" t="s">
        <v>86</v>
      </c>
      <c r="B135" s="39"/>
      <c r="E135" s="2" t="s">
        <v>87</v>
      </c>
    </row>
    <row r="136" spans="1:12" ht="5.0999999999999996" customHeight="1" x14ac:dyDescent="0.25">
      <c r="A136" s="39"/>
      <c r="B136" s="39"/>
      <c r="E136" s="2"/>
    </row>
    <row r="137" spans="1:12" ht="15.75" customHeight="1" x14ac:dyDescent="0.25">
      <c r="A137" s="43" t="s">
        <v>88</v>
      </c>
      <c r="B137" s="39"/>
      <c r="E137" s="44" t="s">
        <v>89</v>
      </c>
    </row>
    <row r="138" spans="1:12" ht="5.0999999999999996" customHeight="1" x14ac:dyDescent="0.2">
      <c r="A138" s="3"/>
      <c r="B138" s="3"/>
    </row>
    <row r="139" spans="1:12" ht="37.5" customHeight="1" x14ac:dyDescent="0.25">
      <c r="A139" s="45" t="s">
        <v>90</v>
      </c>
      <c r="B139" s="39"/>
      <c r="E139" s="83" t="s">
        <v>91</v>
      </c>
      <c r="F139" s="84"/>
      <c r="G139" s="84"/>
      <c r="H139" s="84"/>
      <c r="I139" s="84"/>
      <c r="J139" s="84"/>
      <c r="K139" s="84"/>
      <c r="L139" s="84"/>
    </row>
    <row r="140" spans="1:12" ht="5.0999999999999996" customHeight="1" x14ac:dyDescent="0.2">
      <c r="A140" s="3"/>
      <c r="B140" s="3"/>
    </row>
    <row r="141" spans="1:12" ht="15.75" customHeight="1" x14ac:dyDescent="0.25">
      <c r="A141" s="39" t="s">
        <v>92</v>
      </c>
      <c r="B141" s="39"/>
      <c r="E141" s="2" t="s">
        <v>93</v>
      </c>
    </row>
    <row r="142" spans="1:12" ht="5.0999999999999996" customHeight="1" x14ac:dyDescent="0.2">
      <c r="A142" s="3"/>
      <c r="B142" s="3"/>
    </row>
    <row r="143" spans="1:12" ht="15.75" customHeight="1" x14ac:dyDescent="0.25">
      <c r="A143" s="39" t="s">
        <v>94</v>
      </c>
      <c r="B143" s="39"/>
      <c r="E143" s="2" t="s">
        <v>95</v>
      </c>
    </row>
    <row r="144" spans="1:12" ht="5.0999999999999996" customHeight="1" x14ac:dyDescent="0.2">
      <c r="A144" s="3"/>
      <c r="B144" s="3"/>
    </row>
    <row r="145" spans="1:5" ht="15.75" customHeight="1" x14ac:dyDescent="0.25">
      <c r="A145" s="39" t="s">
        <v>96</v>
      </c>
      <c r="B145" s="39"/>
      <c r="E145" s="2" t="s">
        <v>97</v>
      </c>
    </row>
    <row r="146" spans="1:5" ht="5.0999999999999996" customHeight="1" x14ac:dyDescent="0.2">
      <c r="A146" s="3"/>
      <c r="B146" s="3"/>
    </row>
    <row r="147" spans="1:5" ht="15.75" customHeight="1" x14ac:dyDescent="0.25">
      <c r="A147" s="39" t="s">
        <v>98</v>
      </c>
      <c r="B147" s="39"/>
      <c r="E147" s="2" t="s">
        <v>99</v>
      </c>
    </row>
    <row r="148" spans="1:5" ht="5.0999999999999996" customHeight="1" x14ac:dyDescent="0.2">
      <c r="A148" s="3"/>
      <c r="B148" s="3"/>
    </row>
    <row r="149" spans="1:5" ht="15.75" customHeight="1" x14ac:dyDescent="0.25">
      <c r="A149" s="46" t="s">
        <v>15</v>
      </c>
      <c r="B149" s="39"/>
      <c r="E149" s="2" t="s">
        <v>100</v>
      </c>
    </row>
  </sheetData>
  <mergeCells count="54">
    <mergeCell ref="E139:L139"/>
    <mergeCell ref="A109:L109"/>
    <mergeCell ref="A111:C111"/>
    <mergeCell ref="E111:L111"/>
    <mergeCell ref="E113:I113"/>
    <mergeCell ref="A115:B115"/>
    <mergeCell ref="E115:I115"/>
    <mergeCell ref="E119:L119"/>
    <mergeCell ref="E121:L121"/>
    <mergeCell ref="E123:L123"/>
    <mergeCell ref="E125:L125"/>
    <mergeCell ref="E127:L127"/>
    <mergeCell ref="B101:C101"/>
    <mergeCell ref="F101:H101"/>
    <mergeCell ref="J101:K101"/>
    <mergeCell ref="B102:C102"/>
    <mergeCell ref="G102:H102"/>
    <mergeCell ref="J102:K102"/>
    <mergeCell ref="J98:K98"/>
    <mergeCell ref="B93:C93"/>
    <mergeCell ref="D93:F93"/>
    <mergeCell ref="G93:H93"/>
    <mergeCell ref="B94:C94"/>
    <mergeCell ref="D94:F94"/>
    <mergeCell ref="G94:H94"/>
    <mergeCell ref="B95:C95"/>
    <mergeCell ref="D95:F95"/>
    <mergeCell ref="G95:H95"/>
    <mergeCell ref="B98:C98"/>
    <mergeCell ref="G98:H98"/>
    <mergeCell ref="B92:C92"/>
    <mergeCell ref="D92:F92"/>
    <mergeCell ref="G92:H92"/>
    <mergeCell ref="F11:F12"/>
    <mergeCell ref="G11:G12"/>
    <mergeCell ref="H11:H12"/>
    <mergeCell ref="C49:D49"/>
    <mergeCell ref="C88:D88"/>
    <mergeCell ref="B91:C91"/>
    <mergeCell ref="D91:F91"/>
    <mergeCell ref="G91:H91"/>
    <mergeCell ref="I11:I12"/>
    <mergeCell ref="J11:J12"/>
    <mergeCell ref="K11:K12"/>
    <mergeCell ref="A4:L4"/>
    <mergeCell ref="A6:L6"/>
    <mergeCell ref="A8:L8"/>
    <mergeCell ref="C10:G10"/>
    <mergeCell ref="H10:K10"/>
    <mergeCell ref="A11:A12"/>
    <mergeCell ref="B11:B12"/>
    <mergeCell ref="C11:C12"/>
    <mergeCell ref="D11:D12"/>
    <mergeCell ref="E11:E12"/>
  </mergeCells>
  <pageMargins left="0.62992125984251968" right="0.62992125984251968" top="0.39370078740157483" bottom="0.43307086614173229" header="0" footer="0"/>
  <pageSetup scale="66" fitToHeight="2" orientation="landscape" r:id="rId1"/>
  <headerFooter alignWithMargins="0">
    <oddFooter>&amp;R</oddFooter>
  </headerFooter>
  <rowBreaks count="1" manualBreakCount="1">
    <brk id="10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Datos</dc:creator>
  <cp:lastModifiedBy>Datos</cp:lastModifiedBy>
  <dcterms:created xsi:type="dcterms:W3CDTF">2018-07-10T08:04:48Z</dcterms:created>
  <dcterms:modified xsi:type="dcterms:W3CDTF">2020-02-17T23:05:09Z</dcterms:modified>
</cp:coreProperties>
</file>