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FORMATOS CTA PUBLICA MPIO 2018\c) OTROS\"/>
    </mc:Choice>
  </mc:AlternateContent>
  <xr:revisionPtr revIDLastSave="0" documentId="13_ncr:1_{9B0B318A-80FE-43CE-BBE1-57CDFDC2303A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2" r:id="rId1"/>
    <sheet name="diciembre" sheetId="1" r:id="rId2"/>
  </sheets>
  <definedNames>
    <definedName name="_xlnm.Print_Titles" localSheetId="1">diciembre!$1:$12</definedName>
  </definedNames>
  <calcPr calcId="181029"/>
</workbook>
</file>

<file path=xl/calcChain.xml><?xml version="1.0" encoding="utf-8"?>
<calcChain xmlns="http://schemas.openxmlformats.org/spreadsheetml/2006/main">
  <c r="D84" i="1" l="1"/>
  <c r="B16" i="1"/>
  <c r="B14" i="1"/>
  <c r="B13" i="1" s="1"/>
  <c r="B38" i="1" s="1"/>
  <c r="J25" i="1" l="1"/>
  <c r="J24" i="1"/>
  <c r="J20" i="1"/>
  <c r="K36" i="1"/>
  <c r="H13" i="1"/>
  <c r="D36" i="1"/>
  <c r="D13" i="1"/>
  <c r="C16" i="1" l="1"/>
  <c r="D34" i="1"/>
  <c r="C14" i="1"/>
  <c r="C13" i="1" l="1"/>
  <c r="C38" i="1" s="1"/>
  <c r="J47" i="1"/>
  <c r="H47" i="1"/>
  <c r="H43" i="1"/>
  <c r="H42" i="1" s="1"/>
  <c r="J19" i="1"/>
  <c r="D38" i="1" l="1"/>
  <c r="K23" i="1"/>
  <c r="G23" i="1"/>
  <c r="G36" i="1" l="1"/>
  <c r="L35" i="1"/>
  <c r="K35" i="1"/>
  <c r="G35" i="1"/>
  <c r="I85" i="1" l="1"/>
  <c r="I84" i="1"/>
  <c r="I83" i="1"/>
  <c r="F77" i="1"/>
  <c r="K73" i="1"/>
  <c r="K72" i="1"/>
  <c r="K71" i="1"/>
  <c r="J70" i="1"/>
  <c r="K70" i="1" s="1"/>
  <c r="K69" i="1"/>
  <c r="K68" i="1"/>
  <c r="G68" i="1"/>
  <c r="J67" i="1"/>
  <c r="K67" i="1" s="1"/>
  <c r="G67" i="1"/>
  <c r="K66" i="1"/>
  <c r="G66" i="1"/>
  <c r="K65" i="1"/>
  <c r="J64" i="1"/>
  <c r="K64" i="1" s="1"/>
  <c r="G64" i="1"/>
  <c r="J63" i="1"/>
  <c r="K63" i="1" s="1"/>
  <c r="G63" i="1"/>
  <c r="J62" i="1"/>
  <c r="K62" i="1" s="1"/>
  <c r="G62" i="1"/>
  <c r="J61" i="1"/>
  <c r="I61" i="1"/>
  <c r="G61" i="1"/>
  <c r="K60" i="1"/>
  <c r="G60" i="1"/>
  <c r="J59" i="1"/>
  <c r="I59" i="1"/>
  <c r="G59" i="1"/>
  <c r="J58" i="1"/>
  <c r="K58" i="1" s="1"/>
  <c r="G58" i="1"/>
  <c r="J57" i="1"/>
  <c r="K57" i="1" s="1"/>
  <c r="G57" i="1"/>
  <c r="J56" i="1"/>
  <c r="K56" i="1" s="1"/>
  <c r="G56" i="1"/>
  <c r="J55" i="1"/>
  <c r="K55" i="1" s="1"/>
  <c r="G55" i="1"/>
  <c r="G54" i="1" s="1"/>
  <c r="J54" i="1"/>
  <c r="K54" i="1" s="1"/>
  <c r="D54" i="1"/>
  <c r="J53" i="1"/>
  <c r="K53" i="1" s="1"/>
  <c r="G53" i="1"/>
  <c r="J51" i="1"/>
  <c r="K51" i="1" s="1"/>
  <c r="G51" i="1"/>
  <c r="J50" i="1"/>
  <c r="K50" i="1" s="1"/>
  <c r="K49" i="1"/>
  <c r="G49" i="1"/>
  <c r="J48" i="1"/>
  <c r="I48" i="1"/>
  <c r="G48" i="1"/>
  <c r="K47" i="1"/>
  <c r="G47" i="1"/>
  <c r="K46" i="1"/>
  <c r="G46" i="1"/>
  <c r="J45" i="1"/>
  <c r="K45" i="1" s="1"/>
  <c r="G45" i="1"/>
  <c r="K44" i="1"/>
  <c r="K43" i="1"/>
  <c r="D43" i="1"/>
  <c r="J42" i="1"/>
  <c r="G42" i="1"/>
  <c r="F42" i="1"/>
  <c r="E42" i="1"/>
  <c r="D42" i="1"/>
  <c r="C42" i="1"/>
  <c r="B42" i="1"/>
  <c r="J41" i="1"/>
  <c r="K41" i="1" s="1"/>
  <c r="K37" i="1"/>
  <c r="G37" i="1"/>
  <c r="F37" i="1"/>
  <c r="L34" i="1"/>
  <c r="K34" i="1"/>
  <c r="G34" i="1"/>
  <c r="K33" i="1"/>
  <c r="G33" i="1"/>
  <c r="F33" i="1"/>
  <c r="K32" i="1"/>
  <c r="G32" i="1"/>
  <c r="L31" i="1"/>
  <c r="K31" i="1"/>
  <c r="G31" i="1"/>
  <c r="F31" i="1"/>
  <c r="L30" i="1"/>
  <c r="K30" i="1"/>
  <c r="G30" i="1"/>
  <c r="F30" i="1"/>
  <c r="L29" i="1"/>
  <c r="K29" i="1"/>
  <c r="G29" i="1"/>
  <c r="L28" i="1"/>
  <c r="K28" i="1"/>
  <c r="G28" i="1"/>
  <c r="L27" i="1"/>
  <c r="K27" i="1"/>
  <c r="G27" i="1"/>
  <c r="F27" i="1"/>
  <c r="L26" i="1"/>
  <c r="G26" i="1"/>
  <c r="F26" i="1"/>
  <c r="L25" i="1"/>
  <c r="K25" i="1"/>
  <c r="G25" i="1"/>
  <c r="F25" i="1"/>
  <c r="L24" i="1"/>
  <c r="K24" i="1"/>
  <c r="G24" i="1"/>
  <c r="F24" i="1"/>
  <c r="L23" i="1"/>
  <c r="F23" i="1"/>
  <c r="G22" i="1"/>
  <c r="G21" i="1"/>
  <c r="K20" i="1"/>
  <c r="G20" i="1"/>
  <c r="F20" i="1"/>
  <c r="J38" i="1"/>
  <c r="I19" i="1"/>
  <c r="H19" i="1"/>
  <c r="H38" i="1" s="1"/>
  <c r="H77" i="1" s="1"/>
  <c r="F19" i="1"/>
  <c r="E19" i="1"/>
  <c r="E38" i="1" s="1"/>
  <c r="L18" i="1"/>
  <c r="K18" i="1"/>
  <c r="G18" i="1"/>
  <c r="F18" i="1"/>
  <c r="K17" i="1"/>
  <c r="G17" i="1"/>
  <c r="K16" i="1"/>
  <c r="L16" i="1"/>
  <c r="L15" i="1"/>
  <c r="K15" i="1"/>
  <c r="G15" i="1"/>
  <c r="K14" i="1"/>
  <c r="L14" i="1"/>
  <c r="K13" i="1"/>
  <c r="K42" i="1" l="1"/>
  <c r="I38" i="1"/>
  <c r="I77" i="1" s="1"/>
  <c r="G19" i="1"/>
  <c r="G13" i="1"/>
  <c r="F13" i="1"/>
  <c r="G16" i="1"/>
  <c r="C77" i="1"/>
  <c r="E77" i="1"/>
  <c r="K19" i="1"/>
  <c r="K48" i="1"/>
  <c r="K59" i="1"/>
  <c r="B77" i="1"/>
  <c r="L13" i="1"/>
  <c r="L38" i="1" s="1"/>
  <c r="K61" i="1"/>
  <c r="J77" i="1"/>
  <c r="G14" i="1"/>
  <c r="K26" i="1"/>
  <c r="G38" i="1" l="1"/>
  <c r="D77" i="1"/>
  <c r="C78" i="1" s="1"/>
  <c r="C39" i="1"/>
  <c r="K38" i="1"/>
  <c r="K77" i="1" s="1"/>
  <c r="G77" i="1"/>
</calcChain>
</file>

<file path=xl/sharedStrings.xml><?xml version="1.0" encoding="utf-8"?>
<sst xmlns="http://schemas.openxmlformats.org/spreadsheetml/2006/main" count="136" uniqueCount="113">
  <si>
    <t>MUNICIPIO DE: EMILIANO ZAPATA, HGO.</t>
  </si>
  <si>
    <t>CUADRO RESUMEN DE LA SITUACIÓN FINANCIERA</t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</si>
  <si>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</si>
  <si>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</si>
  <si>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</si>
  <si>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</si>
  <si>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</si>
  <si>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</si>
  <si>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</si>
  <si>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</si>
  <si>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</si>
  <si>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</si>
  <si>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</si>
  <si>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</si>
  <si>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</si>
  <si>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</si>
  <si>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</si>
  <si>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</si>
  <si>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Impuestos</t>
  </si>
  <si>
    <t>Derechos</t>
  </si>
  <si>
    <t>Aprovechamientos</t>
  </si>
  <si>
    <t>Productos</t>
  </si>
  <si>
    <t>RECAUDACION DE IMPUESTO</t>
  </si>
  <si>
    <t>FGP</t>
  </si>
  <si>
    <t>F.G.P</t>
  </si>
  <si>
    <t>IMPUESTO SOBRE TENENCIA</t>
  </si>
  <si>
    <t>ING MULTAS COLAB. ADMVA</t>
  </si>
  <si>
    <t>F.I.S.M.</t>
  </si>
  <si>
    <t>FORTAMUN-DF</t>
  </si>
  <si>
    <t>FOFIS</t>
  </si>
  <si>
    <t>FOMENTO MUNICIPAL</t>
  </si>
  <si>
    <t>IMPUESTO SOBRE AUTOMOVILES NUEVOS ISAN</t>
  </si>
  <si>
    <t>IEPS (TABACOS)</t>
  </si>
  <si>
    <t>INCENTIVOS A LA VENTA FINAL DE GASOLINAS</t>
  </si>
  <si>
    <t>COMPENSACION ISAN</t>
  </si>
  <si>
    <t>COMPENSACION</t>
  </si>
  <si>
    <t>INFRAESTRUCTURA ESTATAL Y MUNICIPAL</t>
  </si>
  <si>
    <t>PROYECTOS DE DESARROLLO REGIONAL</t>
  </si>
  <si>
    <t>INGRESOS FINANCIEROS</t>
  </si>
  <si>
    <t>TOTALES:</t>
  </si>
  <si>
    <t>EJERCICIO 2017</t>
  </si>
  <si>
    <t xml:space="preserve">REPO </t>
  </si>
  <si>
    <t>FGP+DEV ISR</t>
  </si>
  <si>
    <t>DEV ISR</t>
  </si>
  <si>
    <t>FAISM</t>
  </si>
  <si>
    <t>FISCALIZACION</t>
  </si>
  <si>
    <t>IEPS</t>
  </si>
  <si>
    <t>GASOLINAS</t>
  </si>
  <si>
    <t>ISAN</t>
  </si>
  <si>
    <t>EJERCICIO 2016</t>
  </si>
  <si>
    <t>FAIP</t>
  </si>
  <si>
    <t>EJERCICIO 2015</t>
  </si>
  <si>
    <t>FOPEDEP</t>
  </si>
  <si>
    <t>TRANSFERENCIAS</t>
  </si>
  <si>
    <t>EJERCICIO 2014</t>
  </si>
  <si>
    <t>CONTIGENCIAS 2014</t>
  </si>
  <si>
    <t>EJERCICIO 2013</t>
  </si>
  <si>
    <t>EJERCICIO 2012</t>
  </si>
  <si>
    <t>EJERCICIO 2011</t>
  </si>
  <si>
    <t>CONCEPTO</t>
  </si>
  <si>
    <t>PRESUPUESTO</t>
  </si>
  <si>
    <t>ACUMULADO</t>
  </si>
  <si>
    <t xml:space="preserve"> EJEMPLO:</t>
  </si>
  <si>
    <t>C.N.A.</t>
  </si>
  <si>
    <t>LUZ</t>
  </si>
  <si>
    <t>CLORACIÓN</t>
  </si>
  <si>
    <t>ELABORÓ:</t>
  </si>
  <si>
    <t>REVISÓ Y AUTORIZÓ:</t>
  </si>
  <si>
    <t>REVISÓ:</t>
  </si>
  <si>
    <t>L. A.P. MAURICIO WENDY MENDOZA SALAZAR</t>
  </si>
  <si>
    <t>C.PR. ANTONIO ESPINOZA ESPINOZA</t>
  </si>
  <si>
    <t>C. ANAHI ORTIZ AVELAR</t>
  </si>
  <si>
    <t>Formato : MR-04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</si>
  <si>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</si>
  <si>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</si>
  <si>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</si>
  <si>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</si>
  <si>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</si>
  <si>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</si>
  <si>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</si>
  <si>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</si>
  <si>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</si>
  <si>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</si>
  <si>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</si>
  <si>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</si>
  <si>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</si>
  <si>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</si>
  <si>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</si>
  <si>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</si>
  <si>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</si>
  <si>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</si>
  <si>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</si>
  <si>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</si>
  <si>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</si>
  <si>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</si>
  <si>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</si>
  <si>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</si>
  <si>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</si>
  <si>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</si>
  <si>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</si>
  <si>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</si>
  <si>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</si>
  <si>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</si>
  <si>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</si>
  <si>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</si>
  <si>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</si>
  <si>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</si>
  <si>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ACUMULADO:</t>
  </si>
  <si>
    <t>Importe total ejercido al mes que se reporta.</t>
  </si>
  <si>
    <t>Porcentaje reflejado entre lo presupuestado y lo acumulado, y se calcula dividiendo el acumulado entre el presupuesto</t>
  </si>
  <si>
    <t>PROGRAMA DE TRANSVERSALIDAD</t>
  </si>
  <si>
    <t>SEDATU</t>
  </si>
  <si>
    <t>PERIODO DEL 1ERO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</si>
</sst>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_ ;\-#,##0.00\ "/>
    <numFmt numFmtId="166" formatCode="#,##0.00;[Red]#,##0.00"/>
  </numFmts>
  <fonts count="14" x14ac:knownFonts="1"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ndalus"/>
      <family val="1"/>
    </font>
    <font>
      <b/>
      <u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/>
    <xf numFmtId="17" fontId="2" fillId="2" borderId="0" xfId="0" applyNumberFormat="1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9" fontId="7" fillId="2" borderId="1" xfId="0" applyNumberFormat="1" applyFont="1" applyFill="1" applyBorder="1"/>
    <xf numFmtId="39" fontId="7" fillId="0" borderId="1" xfId="0" applyNumberFormat="1" applyFont="1" applyFill="1" applyBorder="1"/>
    <xf numFmtId="39" fontId="8" fillId="2" borderId="1" xfId="0" applyNumberFormat="1" applyFont="1" applyFill="1" applyBorder="1"/>
    <xf numFmtId="39" fontId="8" fillId="0" borderId="1" xfId="0" applyNumberFormat="1" applyFont="1" applyFill="1" applyBorder="1"/>
    <xf numFmtId="10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2" fillId="2" borderId="0" xfId="0" applyNumberFormat="1" applyFont="1" applyFill="1"/>
    <xf numFmtId="0" fontId="7" fillId="2" borderId="1" xfId="0" applyFont="1" applyFill="1" applyBorder="1" applyAlignment="1">
      <alignment horizontal="right"/>
    </xf>
    <xf numFmtId="39" fontId="9" fillId="2" borderId="1" xfId="0" applyNumberFormat="1" applyFont="1" applyFill="1" applyBorder="1"/>
    <xf numFmtId="165" fontId="8" fillId="2" borderId="0" xfId="0" applyNumberFormat="1" applyFont="1" applyFill="1"/>
    <xf numFmtId="0" fontId="7" fillId="5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/>
    <xf numFmtId="10" fontId="7" fillId="4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9" fontId="2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9" fontId="2" fillId="2" borderId="0" xfId="0" applyNumberFormat="1" applyFont="1" applyFill="1" applyBorder="1"/>
    <xf numFmtId="0" fontId="11" fillId="2" borderId="0" xfId="0" applyFont="1" applyFill="1"/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/>
    <xf numFmtId="0" fontId="11" fillId="2" borderId="0" xfId="0" applyFont="1" applyFill="1" applyAlignment="1">
      <alignment horizontal="center"/>
    </xf>
    <xf numFmtId="0" fontId="4" fillId="2" borderId="0" xfId="0" applyFont="1" applyFill="1" applyBorder="1"/>
    <xf numFmtId="0" fontId="1" fillId="2" borderId="0" xfId="0" applyFont="1" applyFill="1"/>
    <xf numFmtId="0" fontId="2" fillId="2" borderId="0" xfId="0" applyFont="1" applyFill="1" applyAlignment="1"/>
    <xf numFmtId="0" fontId="1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/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164" fontId="10" fillId="4" borderId="4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4" fontId="10" fillId="4" borderId="4" xfId="0" applyNumberFormat="1" applyFont="1" applyFill="1" applyBorder="1" applyAlignment="1">
      <alignment horizontal="center"/>
    </xf>
    <xf numFmtId="4" fontId="10" fillId="4" borderId="5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3" fillId="2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76460" y="554355"/>
          <a:ext cx="1002030" cy="27432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MR-04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136071</xdr:rowOff>
    </xdr:from>
    <xdr:to>
      <xdr:col>1</xdr:col>
      <xdr:colOff>303542</xdr:colOff>
      <xdr:row>6</xdr:row>
      <xdr:rowOff>83738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F0E965-D714-4179-8EF3-B6BC56B75A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1"/>
          <a:ext cx="1737526" cy="1015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28" sqref="C28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4:L139"/>
  <sheetViews>
    <sheetView tabSelected="1" zoomScale="91" zoomScaleNormal="91" zoomScaleSheetLayoutView="100" workbookViewId="0">
      <pane xSplit="1" ySplit="13" topLeftCell="B34" activePane="bottomRight" state="frozen"/>
      <selection pane="topRight" activeCell="B1" sqref="B1"/>
      <selection pane="bottomLeft" activeCell="A14" sqref="A14"/>
      <selection pane="bottomRight" activeCell="B5" sqref="B5"/>
    </sheetView>
  </sheetViews>
  <sheetFormatPr baseColWidth="10" defaultColWidth="11.42578125" defaultRowHeight="12.75" x14ac:dyDescent="0.2"/>
  <cols>
    <col min="1" max="1" width="21.42578125" style="1" customWidth="1"/>
    <col min="2" max="2" width="14.5703125" style="1" customWidth="1"/>
    <col min="3" max="3" width="13.7109375" style="1" customWidth="1"/>
    <col min="4" max="4" width="15" style="1" customWidth="1"/>
    <col min="5" max="5" width="13.85546875" style="1" customWidth="1"/>
    <col min="6" max="6" width="5.5703125" style="1" customWidth="1"/>
    <col min="7" max="7" width="13.855468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2" ht="15.7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customHeight="1" x14ac:dyDescent="0.2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customHeight="1" x14ac:dyDescent="0.25">
      <c r="A8" s="60" t="s">
        <v>112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15.75" customHeight="1" x14ac:dyDescent="0.2">
      <c r="B9" s="4"/>
      <c r="C9" s="4"/>
      <c r="D9" s="4"/>
      <c r="E9" s="5"/>
      <c r="F9" s="5"/>
      <c r="G9" s="5"/>
      <c r="K9" s="6"/>
    </row>
    <row r="10" spans="1:12" ht="15.75" customHeight="1" x14ac:dyDescent="0.25">
      <c r="C10" s="61" t="s">
        <v>2</v>
      </c>
      <c r="D10" s="61"/>
      <c r="E10" s="62"/>
      <c r="F10" s="62"/>
      <c r="G10" s="62"/>
      <c r="H10" s="61" t="s">
        <v>3</v>
      </c>
      <c r="I10" s="61"/>
      <c r="J10" s="61"/>
      <c r="K10" s="61"/>
    </row>
    <row r="11" spans="1:12" ht="15.75" customHeight="1" x14ac:dyDescent="0.25">
      <c r="A11" s="63" t="s">
        <v>4</v>
      </c>
      <c r="B11" s="65" t="s">
        <v>5</v>
      </c>
      <c r="C11" s="65" t="s">
        <v>6</v>
      </c>
      <c r="D11" s="65" t="s">
        <v>7</v>
      </c>
      <c r="E11" s="58" t="s">
        <v>8</v>
      </c>
      <c r="F11" s="58" t="s">
        <v>9</v>
      </c>
      <c r="G11" s="63" t="s">
        <v>10</v>
      </c>
      <c r="H11" s="58" t="s">
        <v>11</v>
      </c>
      <c r="I11" s="58" t="s">
        <v>12</v>
      </c>
      <c r="J11" s="58" t="s">
        <v>13</v>
      </c>
      <c r="K11" s="58" t="s">
        <v>14</v>
      </c>
      <c r="L11" s="7" t="s">
        <v>15</v>
      </c>
    </row>
    <row r="12" spans="1:12" ht="39.75" customHeight="1" x14ac:dyDescent="0.2">
      <c r="A12" s="64"/>
      <c r="B12" s="65"/>
      <c r="C12" s="65"/>
      <c r="D12" s="65"/>
      <c r="E12" s="58"/>
      <c r="F12" s="58"/>
      <c r="G12" s="64"/>
      <c r="H12" s="58"/>
      <c r="I12" s="58"/>
      <c r="J12" s="58"/>
      <c r="K12" s="58"/>
      <c r="L12" s="8" t="s">
        <v>16</v>
      </c>
    </row>
    <row r="13" spans="1:12" ht="15.75" customHeight="1" x14ac:dyDescent="0.25">
      <c r="A13" s="9" t="s">
        <v>17</v>
      </c>
      <c r="B13" s="10">
        <f>B14+B15+B16+B17</f>
        <v>9888606.6500000022</v>
      </c>
      <c r="C13" s="10">
        <f>C14+C15+C16+C17</f>
        <v>9888606.6500000022</v>
      </c>
      <c r="D13" s="10">
        <f t="shared" ref="D13" si="0">D14+D15+D16+D17</f>
        <v>0</v>
      </c>
      <c r="E13" s="11">
        <v>8955558.75</v>
      </c>
      <c r="F13" s="12">
        <f>E13/C13</f>
        <v>0.90564414856161746</v>
      </c>
      <c r="G13" s="12">
        <f>C13-E13</f>
        <v>933047.90000000224</v>
      </c>
      <c r="H13" s="12">
        <f>246694.99+578089.45</f>
        <v>824784.44</v>
      </c>
      <c r="I13" s="13">
        <v>108263.46</v>
      </c>
      <c r="J13" s="12">
        <v>0</v>
      </c>
      <c r="K13" s="12">
        <f>H13+I13-J13</f>
        <v>933047.89999999991</v>
      </c>
      <c r="L13" s="14">
        <f>E13/C13</f>
        <v>0.90564414856161746</v>
      </c>
    </row>
    <row r="14" spans="1:12" ht="15.75" customHeight="1" x14ac:dyDescent="0.25">
      <c r="A14" s="15" t="s">
        <v>18</v>
      </c>
      <c r="B14" s="12">
        <f>2500+4506037.65+799721.37</f>
        <v>5308259.0200000005</v>
      </c>
      <c r="C14" s="12">
        <f>2500+4506037.65+799721.37</f>
        <v>5308259.0200000005</v>
      </c>
      <c r="D14" s="12">
        <v>0</v>
      </c>
      <c r="E14" s="13">
        <v>8955558.75</v>
      </c>
      <c r="F14" s="12"/>
      <c r="G14" s="12">
        <f t="shared" ref="G14:G33" si="1">C14-E14</f>
        <v>-3647299.7299999995</v>
      </c>
      <c r="H14" s="12">
        <v>0</v>
      </c>
      <c r="I14" s="12">
        <v>0</v>
      </c>
      <c r="J14" s="12">
        <v>0</v>
      </c>
      <c r="K14" s="12">
        <f t="shared" ref="K14:K20" si="2">H14+I14-J14</f>
        <v>0</v>
      </c>
      <c r="L14" s="14">
        <f t="shared" ref="L14:L16" si="3">E14/C14</f>
        <v>1.6870990500384435</v>
      </c>
    </row>
    <row r="15" spans="1:12" ht="15.75" customHeight="1" x14ac:dyDescent="0.25">
      <c r="A15" s="15" t="s">
        <v>19</v>
      </c>
      <c r="B15" s="12">
        <v>3617551.33</v>
      </c>
      <c r="C15" s="12">
        <v>3617551.33</v>
      </c>
      <c r="D15" s="12">
        <v>0</v>
      </c>
      <c r="E15" s="13">
        <v>0</v>
      </c>
      <c r="F15" s="12"/>
      <c r="G15" s="12">
        <f t="shared" si="1"/>
        <v>3617551.33</v>
      </c>
      <c r="H15" s="12">
        <v>0</v>
      </c>
      <c r="I15" s="12">
        <v>0</v>
      </c>
      <c r="J15" s="12">
        <v>0</v>
      </c>
      <c r="K15" s="12">
        <f t="shared" si="2"/>
        <v>0</v>
      </c>
      <c r="L15" s="14">
        <f t="shared" si="3"/>
        <v>0</v>
      </c>
    </row>
    <row r="16" spans="1:12" ht="15.75" customHeight="1" x14ac:dyDescent="0.25">
      <c r="A16" s="15" t="s">
        <v>20</v>
      </c>
      <c r="B16" s="12">
        <f>1071494.07-B18</f>
        <v>170287.00000000012</v>
      </c>
      <c r="C16" s="12">
        <f>1071494.07-C18</f>
        <v>170287.00000000012</v>
      </c>
      <c r="D16" s="12">
        <v>0</v>
      </c>
      <c r="E16" s="13">
        <v>0</v>
      </c>
      <c r="F16" s="12"/>
      <c r="G16" s="12">
        <f t="shared" si="1"/>
        <v>170287.00000000012</v>
      </c>
      <c r="H16" s="12">
        <v>0</v>
      </c>
      <c r="I16" s="12">
        <v>0</v>
      </c>
      <c r="J16" s="12">
        <v>0</v>
      </c>
      <c r="K16" s="12">
        <f t="shared" si="2"/>
        <v>0</v>
      </c>
      <c r="L16" s="14">
        <f t="shared" si="3"/>
        <v>0</v>
      </c>
    </row>
    <row r="17" spans="1:12" ht="15.75" customHeight="1" x14ac:dyDescent="0.25">
      <c r="A17" s="15" t="s">
        <v>21</v>
      </c>
      <c r="B17" s="12">
        <v>792509.3</v>
      </c>
      <c r="C17" s="12">
        <v>792509.3</v>
      </c>
      <c r="D17" s="12">
        <v>0</v>
      </c>
      <c r="E17" s="13">
        <v>0</v>
      </c>
      <c r="F17" s="12"/>
      <c r="G17" s="12">
        <f t="shared" si="1"/>
        <v>792509.3</v>
      </c>
      <c r="H17" s="12">
        <v>0</v>
      </c>
      <c r="I17" s="12">
        <v>0</v>
      </c>
      <c r="J17" s="12">
        <v>0</v>
      </c>
      <c r="K17" s="12">
        <f t="shared" si="2"/>
        <v>0</v>
      </c>
      <c r="L17" s="14">
        <v>0</v>
      </c>
    </row>
    <row r="18" spans="1:12" ht="15.75" customHeight="1" x14ac:dyDescent="0.25">
      <c r="A18" s="15" t="s">
        <v>22</v>
      </c>
      <c r="B18" s="12">
        <v>901207.07</v>
      </c>
      <c r="C18" s="12">
        <v>901207.07</v>
      </c>
      <c r="D18" s="12">
        <v>0</v>
      </c>
      <c r="E18" s="13">
        <v>250257.27</v>
      </c>
      <c r="F18" s="12">
        <f t="shared" ref="F18" si="4">E18/C18</f>
        <v>0.2776911969853943</v>
      </c>
      <c r="G18" s="12">
        <f t="shared" si="1"/>
        <v>650949.79999999993</v>
      </c>
      <c r="H18" s="12">
        <v>500566.24</v>
      </c>
      <c r="I18" s="12">
        <v>0</v>
      </c>
      <c r="J18" s="12">
        <v>0</v>
      </c>
      <c r="K18" s="12">
        <f t="shared" si="2"/>
        <v>500566.24</v>
      </c>
      <c r="L18" s="14">
        <f t="shared" ref="L18" si="5">E18/C18</f>
        <v>0.2776911969853943</v>
      </c>
    </row>
    <row r="19" spans="1:12" ht="15.75" customHeight="1" x14ac:dyDescent="0.25">
      <c r="A19" s="15" t="s">
        <v>23</v>
      </c>
      <c r="B19" s="12">
        <v>18986282.82</v>
      </c>
      <c r="C19" s="12">
        <v>18986282.82</v>
      </c>
      <c r="D19" s="12">
        <v>0</v>
      </c>
      <c r="E19" s="13">
        <f>E20+E21+E22+E33</f>
        <v>17955795.84</v>
      </c>
      <c r="F19" s="12">
        <f t="shared" ref="F19:J19" si="6">F20+F21+F22</f>
        <v>0.94572465870388844</v>
      </c>
      <c r="G19" s="12">
        <f>G20+G21+G22+G33</f>
        <v>1030486.9800000004</v>
      </c>
      <c r="H19" s="12">
        <f>H20</f>
        <v>1142041.47</v>
      </c>
      <c r="I19" s="12">
        <f>I20</f>
        <v>86566.8</v>
      </c>
      <c r="J19" s="12">
        <f t="shared" si="6"/>
        <v>198121.26</v>
      </c>
      <c r="K19" s="12">
        <f t="shared" si="2"/>
        <v>1030487.01</v>
      </c>
      <c r="L19" s="14">
        <v>0</v>
      </c>
    </row>
    <row r="20" spans="1:12" ht="15.75" customHeight="1" x14ac:dyDescent="0.25">
      <c r="A20" s="15" t="s">
        <v>24</v>
      </c>
      <c r="B20" s="12">
        <v>18986282.82</v>
      </c>
      <c r="C20" s="12">
        <v>18986282.82</v>
      </c>
      <c r="D20" s="12">
        <v>0</v>
      </c>
      <c r="E20" s="13">
        <v>17955795.84</v>
      </c>
      <c r="F20" s="12">
        <f>E20/C20</f>
        <v>0.94572465870388844</v>
      </c>
      <c r="G20" s="12">
        <f t="shared" si="1"/>
        <v>1030486.9800000004</v>
      </c>
      <c r="H20" s="12">
        <v>1142041.47</v>
      </c>
      <c r="I20" s="13">
        <v>86566.8</v>
      </c>
      <c r="J20" s="12">
        <f>190641+8256.26-776</f>
        <v>198121.26</v>
      </c>
      <c r="K20" s="12">
        <f t="shared" si="2"/>
        <v>1030487.01</v>
      </c>
      <c r="L20" s="14"/>
    </row>
    <row r="21" spans="1:12" ht="15.75" customHeight="1" x14ac:dyDescent="0.25">
      <c r="A21" s="15" t="s">
        <v>25</v>
      </c>
      <c r="B21" s="12">
        <v>0</v>
      </c>
      <c r="C21" s="12">
        <v>0</v>
      </c>
      <c r="D21" s="12">
        <v>0</v>
      </c>
      <c r="E21" s="13">
        <v>0</v>
      </c>
      <c r="F21" s="12"/>
      <c r="G21" s="12">
        <f>C21-E21</f>
        <v>0</v>
      </c>
      <c r="H21" s="12">
        <v>0</v>
      </c>
      <c r="I21" s="12">
        <v>0</v>
      </c>
      <c r="J21" s="12">
        <v>0</v>
      </c>
      <c r="K21" s="12">
        <v>0</v>
      </c>
      <c r="L21" s="14">
        <v>0</v>
      </c>
    </row>
    <row r="22" spans="1:12" ht="15.75" customHeight="1" x14ac:dyDescent="0.25">
      <c r="A22" s="15" t="s">
        <v>26</v>
      </c>
      <c r="B22" s="12">
        <v>0</v>
      </c>
      <c r="C22" s="12">
        <v>0</v>
      </c>
      <c r="D22" s="12">
        <v>0</v>
      </c>
      <c r="E22" s="13">
        <v>0</v>
      </c>
      <c r="F22" s="12"/>
      <c r="G22" s="12">
        <f>C22-E22</f>
        <v>0</v>
      </c>
      <c r="H22" s="12">
        <v>0</v>
      </c>
      <c r="I22" s="12">
        <v>0</v>
      </c>
      <c r="J22" s="12">
        <v>0</v>
      </c>
      <c r="K22" s="12">
        <v>0</v>
      </c>
      <c r="L22" s="14">
        <v>0</v>
      </c>
    </row>
    <row r="23" spans="1:12" ht="15.75" customHeight="1" x14ac:dyDescent="0.25">
      <c r="A23" s="15" t="s">
        <v>27</v>
      </c>
      <c r="B23" s="12">
        <v>3765985.1</v>
      </c>
      <c r="C23" s="12">
        <v>3765985.1</v>
      </c>
      <c r="D23" s="12">
        <v>0</v>
      </c>
      <c r="E23" s="13">
        <v>3443223.62</v>
      </c>
      <c r="F23" s="12">
        <f>E23/C23</f>
        <v>0.91429560355934492</v>
      </c>
      <c r="G23" s="12">
        <f>C23-E23+D23</f>
        <v>322761.48</v>
      </c>
      <c r="H23" s="12">
        <v>337321.35</v>
      </c>
      <c r="I23" s="12">
        <v>0</v>
      </c>
      <c r="J23" s="12">
        <v>14559.87</v>
      </c>
      <c r="K23" s="12">
        <f>H23+I23-J23</f>
        <v>322761.48</v>
      </c>
      <c r="L23" s="14">
        <f t="shared" ref="L23:L34" si="7">E23/C23</f>
        <v>0.91429560355934492</v>
      </c>
    </row>
    <row r="24" spans="1:12" ht="15.75" customHeight="1" x14ac:dyDescent="0.25">
      <c r="A24" s="15" t="s">
        <v>28</v>
      </c>
      <c r="B24" s="12">
        <v>9078145.8699999992</v>
      </c>
      <c r="C24" s="12">
        <v>9078145.8699999992</v>
      </c>
      <c r="D24" s="12">
        <v>0</v>
      </c>
      <c r="E24" s="13">
        <v>8877790.2300000004</v>
      </c>
      <c r="F24" s="12">
        <f t="shared" ref="F24:F37" si="8">E24/C24</f>
        <v>0.97792989418003273</v>
      </c>
      <c r="G24" s="12">
        <f>C24-E24+D24</f>
        <v>200355.63999999873</v>
      </c>
      <c r="H24" s="12">
        <v>225264.08</v>
      </c>
      <c r="I24" s="12">
        <v>8046.8</v>
      </c>
      <c r="J24" s="12">
        <f>32955.28</f>
        <v>32955.279999999999</v>
      </c>
      <c r="K24" s="12">
        <f t="shared" ref="K24:K37" si="9">H24+I24-J24</f>
        <v>200355.59999999998</v>
      </c>
      <c r="L24" s="14">
        <f t="shared" si="7"/>
        <v>0.97792989418003273</v>
      </c>
    </row>
    <row r="25" spans="1:12" ht="15.75" customHeight="1" x14ac:dyDescent="0.25">
      <c r="A25" s="15" t="s">
        <v>29</v>
      </c>
      <c r="B25" s="12">
        <v>2685798.86</v>
      </c>
      <c r="C25" s="12">
        <v>2685798.86</v>
      </c>
      <c r="D25" s="12">
        <v>0</v>
      </c>
      <c r="E25" s="13">
        <v>2580043.29</v>
      </c>
      <c r="F25" s="12">
        <f t="shared" si="8"/>
        <v>0.96062416602559741</v>
      </c>
      <c r="G25" s="12">
        <f>C25-E25+D25</f>
        <v>105755.56999999983</v>
      </c>
      <c r="H25" s="12">
        <v>159709.92000000001</v>
      </c>
      <c r="I25" s="12"/>
      <c r="J25" s="12">
        <f>3096+50858.4</f>
        <v>53954.400000000001</v>
      </c>
      <c r="K25" s="12">
        <f>H25+I25-J25</f>
        <v>105755.52000000002</v>
      </c>
      <c r="L25" s="14">
        <f t="shared" si="7"/>
        <v>0.96062416602559741</v>
      </c>
    </row>
    <row r="26" spans="1:12" ht="15.75" customHeight="1" x14ac:dyDescent="0.25">
      <c r="A26" s="15" t="s">
        <v>30</v>
      </c>
      <c r="B26" s="12">
        <v>8883770.1699999999</v>
      </c>
      <c r="C26" s="12">
        <v>8883770.1699999999</v>
      </c>
      <c r="D26" s="12">
        <v>0</v>
      </c>
      <c r="E26" s="13">
        <v>8647917.3100000005</v>
      </c>
      <c r="F26" s="12">
        <f t="shared" si="8"/>
        <v>0.97345126500497936</v>
      </c>
      <c r="G26" s="12">
        <f t="shared" ref="G26:G29" si="10">C26-E26</f>
        <v>235852.8599999994</v>
      </c>
      <c r="H26" s="12">
        <v>210025.26</v>
      </c>
      <c r="I26" s="12">
        <v>68823.600000000006</v>
      </c>
      <c r="J26" s="12">
        <v>42996</v>
      </c>
      <c r="K26" s="12">
        <f>H26+I26-J26</f>
        <v>235852.86</v>
      </c>
      <c r="L26" s="14">
        <f t="shared" si="7"/>
        <v>0.97345126500497936</v>
      </c>
    </row>
    <row r="27" spans="1:12" ht="27.75" customHeight="1" x14ac:dyDescent="0.25">
      <c r="A27" s="15" t="s">
        <v>31</v>
      </c>
      <c r="B27" s="12">
        <v>225801.58</v>
      </c>
      <c r="C27" s="12">
        <v>225801.58</v>
      </c>
      <c r="D27" s="12">
        <v>0</v>
      </c>
      <c r="E27" s="13">
        <v>205453.62</v>
      </c>
      <c r="F27" s="12">
        <f t="shared" si="8"/>
        <v>0.90988566156180128</v>
      </c>
      <c r="G27" s="12">
        <f>C27+D27-E27</f>
        <v>20347.959999999992</v>
      </c>
      <c r="H27" s="12">
        <v>20345.71</v>
      </c>
      <c r="I27" s="12">
        <v>2.25</v>
      </c>
      <c r="J27" s="12">
        <v>0</v>
      </c>
      <c r="K27" s="12">
        <f t="shared" ref="K27:K29" si="11">H27+I27-J27</f>
        <v>20347.96</v>
      </c>
      <c r="L27" s="14">
        <f t="shared" si="7"/>
        <v>0.90988566156180128</v>
      </c>
    </row>
    <row r="28" spans="1:12" ht="15.75" customHeight="1" x14ac:dyDescent="0.25">
      <c r="A28" s="15" t="s">
        <v>32</v>
      </c>
      <c r="B28" s="12">
        <v>332492.61</v>
      </c>
      <c r="C28" s="12">
        <v>332492.61</v>
      </c>
      <c r="D28" s="12">
        <v>0</v>
      </c>
      <c r="E28" s="13">
        <v>304856.75</v>
      </c>
      <c r="F28" s="12"/>
      <c r="G28" s="12">
        <f t="shared" si="10"/>
        <v>27635.859999999986</v>
      </c>
      <c r="H28" s="12">
        <v>27633.3</v>
      </c>
      <c r="I28" s="12">
        <v>2.54</v>
      </c>
      <c r="J28" s="12">
        <v>0</v>
      </c>
      <c r="K28" s="12">
        <f t="shared" si="11"/>
        <v>27635.84</v>
      </c>
      <c r="L28" s="14">
        <f t="shared" si="7"/>
        <v>0.91688278425195679</v>
      </c>
    </row>
    <row r="29" spans="1:12" ht="31.5" customHeight="1" x14ac:dyDescent="0.25">
      <c r="A29" s="15" t="s">
        <v>33</v>
      </c>
      <c r="B29" s="12">
        <v>620131.35</v>
      </c>
      <c r="C29" s="12">
        <v>620131.35</v>
      </c>
      <c r="D29" s="12">
        <v>0</v>
      </c>
      <c r="E29" s="13">
        <v>569668.6</v>
      </c>
      <c r="F29" s="12"/>
      <c r="G29" s="12">
        <f t="shared" si="10"/>
        <v>50462.75</v>
      </c>
      <c r="H29" s="12">
        <v>50468.31</v>
      </c>
      <c r="I29" s="12">
        <v>0</v>
      </c>
      <c r="J29" s="12">
        <v>5.6</v>
      </c>
      <c r="K29" s="12">
        <f t="shared" si="11"/>
        <v>50462.71</v>
      </c>
      <c r="L29" s="14">
        <f t="shared" si="7"/>
        <v>0.91862570727959492</v>
      </c>
    </row>
    <row r="30" spans="1:12" ht="31.5" customHeight="1" x14ac:dyDescent="0.25">
      <c r="A30" s="15" t="s">
        <v>34</v>
      </c>
      <c r="B30" s="12">
        <v>41442.33</v>
      </c>
      <c r="C30" s="12">
        <v>41442.33</v>
      </c>
      <c r="D30" s="12">
        <v>0</v>
      </c>
      <c r="E30" s="13">
        <v>37986.78</v>
      </c>
      <c r="F30" s="12">
        <f t="shared" si="8"/>
        <v>0.91661786390871358</v>
      </c>
      <c r="G30" s="12">
        <f t="shared" si="1"/>
        <v>3455.5500000000029</v>
      </c>
      <c r="H30" s="12">
        <v>3454.55</v>
      </c>
      <c r="I30" s="12">
        <v>1</v>
      </c>
      <c r="J30" s="12">
        <v>0</v>
      </c>
      <c r="K30" s="12">
        <f t="shared" si="9"/>
        <v>3455.55</v>
      </c>
      <c r="L30" s="14">
        <f t="shared" si="7"/>
        <v>0.91661786390871358</v>
      </c>
    </row>
    <row r="31" spans="1:12" ht="15.75" customHeight="1" x14ac:dyDescent="0.25">
      <c r="A31" s="15" t="s">
        <v>35</v>
      </c>
      <c r="B31" s="12">
        <v>494829.83</v>
      </c>
      <c r="C31" s="12">
        <v>494829.83</v>
      </c>
      <c r="D31" s="12">
        <v>0</v>
      </c>
      <c r="E31" s="13">
        <v>476151.26</v>
      </c>
      <c r="F31" s="12">
        <f t="shared" si="8"/>
        <v>0.96225253841305403</v>
      </c>
      <c r="G31" s="12">
        <f t="shared" si="1"/>
        <v>18678.570000000007</v>
      </c>
      <c r="H31" s="12">
        <v>18990.57</v>
      </c>
      <c r="I31" s="12">
        <v>0</v>
      </c>
      <c r="J31" s="12">
        <v>312</v>
      </c>
      <c r="K31" s="12">
        <f t="shared" si="9"/>
        <v>18678.57</v>
      </c>
      <c r="L31" s="14">
        <f t="shared" si="7"/>
        <v>0.96225253841305403</v>
      </c>
    </row>
    <row r="32" spans="1:12" ht="21.75" customHeight="1" x14ac:dyDescent="0.25">
      <c r="A32" s="15" t="s">
        <v>36</v>
      </c>
      <c r="B32" s="12">
        <v>0</v>
      </c>
      <c r="C32" s="12">
        <v>0</v>
      </c>
      <c r="D32" s="12">
        <v>0</v>
      </c>
      <c r="E32" s="13">
        <v>0</v>
      </c>
      <c r="F32" s="12"/>
      <c r="G32" s="12">
        <f t="shared" si="1"/>
        <v>0</v>
      </c>
      <c r="H32" s="12">
        <v>0</v>
      </c>
      <c r="I32" s="12">
        <v>0</v>
      </c>
      <c r="J32" s="12">
        <v>0</v>
      </c>
      <c r="K32" s="12">
        <f t="shared" si="9"/>
        <v>0</v>
      </c>
      <c r="L32" s="14">
        <v>0</v>
      </c>
    </row>
    <row r="33" spans="1:12" ht="21.75" customHeight="1" x14ac:dyDescent="0.25">
      <c r="A33" s="15" t="s">
        <v>22</v>
      </c>
      <c r="B33" s="12">
        <v>0</v>
      </c>
      <c r="C33" s="12">
        <v>0</v>
      </c>
      <c r="D33" s="12">
        <v>0</v>
      </c>
      <c r="E33" s="13">
        <v>0</v>
      </c>
      <c r="F33" s="12" t="e">
        <f t="shared" si="8"/>
        <v>#DIV/0!</v>
      </c>
      <c r="G33" s="12">
        <f t="shared" si="1"/>
        <v>0</v>
      </c>
      <c r="H33" s="12">
        <v>0</v>
      </c>
      <c r="I33" s="12">
        <v>0</v>
      </c>
      <c r="J33" s="12">
        <v>0</v>
      </c>
      <c r="K33" s="12">
        <f t="shared" si="9"/>
        <v>0</v>
      </c>
      <c r="L33" s="14">
        <v>0</v>
      </c>
    </row>
    <row r="34" spans="1:12" ht="21.75" customHeight="1" x14ac:dyDescent="0.25">
      <c r="A34" s="15" t="s">
        <v>37</v>
      </c>
      <c r="B34" s="12">
        <v>2670300.0099999998</v>
      </c>
      <c r="C34" s="12">
        <v>2670300.0099999998</v>
      </c>
      <c r="D34" s="12">
        <f>2671343.12-2670300.01+540.04+1.38</f>
        <v>1584.5300000003353</v>
      </c>
      <c r="E34" s="13">
        <v>2670300.0099999998</v>
      </c>
      <c r="F34" s="12"/>
      <c r="G34" s="12">
        <f>C34+D34-E34</f>
        <v>1584.5300000002608</v>
      </c>
      <c r="H34" s="12">
        <v>1584.4</v>
      </c>
      <c r="I34" s="12">
        <v>0.1</v>
      </c>
      <c r="J34" s="12">
        <v>0</v>
      </c>
      <c r="K34" s="12">
        <f t="shared" si="9"/>
        <v>1584.5</v>
      </c>
      <c r="L34" s="14">
        <f t="shared" si="7"/>
        <v>1</v>
      </c>
    </row>
    <row r="35" spans="1:12" ht="21.75" customHeight="1" x14ac:dyDescent="0.25">
      <c r="A35" s="15" t="s">
        <v>110</v>
      </c>
      <c r="B35" s="12">
        <v>200000</v>
      </c>
      <c r="C35" s="12">
        <v>200000</v>
      </c>
      <c r="D35" s="12">
        <v>163.41</v>
      </c>
      <c r="E35" s="13">
        <v>197500.01</v>
      </c>
      <c r="F35" s="12"/>
      <c r="G35" s="12">
        <f>C35+D35-E35</f>
        <v>2663.3999999999942</v>
      </c>
      <c r="H35" s="12">
        <v>5767.28</v>
      </c>
      <c r="I35" s="12">
        <v>0</v>
      </c>
      <c r="J35" s="12">
        <v>3103.9</v>
      </c>
      <c r="K35" s="12">
        <f t="shared" ref="K35:K36" si="12">H35+I35-J35</f>
        <v>2663.3799999999997</v>
      </c>
      <c r="L35" s="14">
        <f t="shared" ref="L35" si="13">E35/C35</f>
        <v>0.98750005000000007</v>
      </c>
    </row>
    <row r="36" spans="1:12" ht="21.75" customHeight="1" x14ac:dyDescent="0.25">
      <c r="A36" s="15" t="s">
        <v>111</v>
      </c>
      <c r="B36" s="12">
        <v>909349.4</v>
      </c>
      <c r="C36" s="12">
        <v>909349.4</v>
      </c>
      <c r="D36" s="12">
        <f>729.7+217.31+148.75+129.14</f>
        <v>1224.9000000000001</v>
      </c>
      <c r="E36" s="13">
        <v>909349.4</v>
      </c>
      <c r="F36" s="12"/>
      <c r="G36" s="12">
        <f>C36+D36-E36</f>
        <v>1224.9000000000233</v>
      </c>
      <c r="H36" s="12">
        <v>5144.51</v>
      </c>
      <c r="I36" s="12">
        <v>0</v>
      </c>
      <c r="J36" s="12">
        <v>3919.6</v>
      </c>
      <c r="K36" s="12">
        <f t="shared" si="12"/>
        <v>1224.9100000000003</v>
      </c>
      <c r="L36" s="14"/>
    </row>
    <row r="37" spans="1:12" ht="21.75" customHeight="1" x14ac:dyDescent="0.25">
      <c r="A37" s="15" t="s">
        <v>38</v>
      </c>
      <c r="B37" s="12">
        <v>0</v>
      </c>
      <c r="C37" s="12">
        <v>0</v>
      </c>
      <c r="D37" s="12">
        <v>2780.34</v>
      </c>
      <c r="E37" s="13">
        <v>0</v>
      </c>
      <c r="F37" s="12" t="e">
        <f t="shared" si="8"/>
        <v>#DIV/0!</v>
      </c>
      <c r="G37" s="12">
        <f>C37+D37-E37</f>
        <v>2780.34</v>
      </c>
      <c r="H37" s="12">
        <v>0</v>
      </c>
      <c r="I37" s="12">
        <v>2780.34</v>
      </c>
      <c r="J37" s="12">
        <v>0</v>
      </c>
      <c r="K37" s="12">
        <f t="shared" si="9"/>
        <v>2780.34</v>
      </c>
      <c r="L37" s="14">
        <v>0</v>
      </c>
    </row>
    <row r="38" spans="1:12" ht="15.75" customHeight="1" x14ac:dyDescent="0.5">
      <c r="A38" s="17" t="s">
        <v>39</v>
      </c>
      <c r="B38" s="18">
        <f>B30+B29+B28+B27+B26+B24+B25+B23+B19+B13+B31+B32+B37+B34+B33+B18+B35+B36</f>
        <v>59684143.649999999</v>
      </c>
      <c r="C38" s="18">
        <f>C30+C29+C28+C27+C26+C24+C25+C23+C19+C13+C31+C32+C37+C34+C33+C18+C35+C36</f>
        <v>59684143.649999999</v>
      </c>
      <c r="D38" s="18">
        <f>D30+D29+D28+D27+D26+D24+D25+D23+D19+D13+D31+D32+D37+D34+D33+D18+D36+D35</f>
        <v>5753.180000000335</v>
      </c>
      <c r="E38" s="18">
        <f>E30+E29+E28+E27+E26+E24+E25+E23+E19+E13+E31+E32+E37+E34+E33+E18+E35</f>
        <v>55172503.339999996</v>
      </c>
      <c r="F38" s="18"/>
      <c r="G38" s="18">
        <f>G30+G29+G28+G27+G26+G24+G25+G23+G19+G13+G31+G32+G37+G34+G33+G18+G36+G35</f>
        <v>3608044.0900000003</v>
      </c>
      <c r="H38" s="18">
        <f>H30+H29+H28+H27+H26+H24+H25+H23+H19+H13+H31+H32+H37+H34+H33+H18+H36+H35</f>
        <v>3533101.3899999992</v>
      </c>
      <c r="I38" s="18">
        <f t="shared" ref="I38:L38" si="14">I30+I29+I28+I27+I26+I24+I25+I23+I19+I13+I31+I32+I37+I34+I33+I18</f>
        <v>274486.89</v>
      </c>
      <c r="J38" s="18">
        <f t="shared" si="14"/>
        <v>342904.41000000003</v>
      </c>
      <c r="K38" s="18">
        <f t="shared" si="14"/>
        <v>3453772.0799999991</v>
      </c>
      <c r="L38" s="18">
        <f t="shared" si="14"/>
        <v>10.633900829732086</v>
      </c>
    </row>
    <row r="39" spans="1:12" ht="15.75" customHeight="1" x14ac:dyDescent="0.25">
      <c r="B39" s="16"/>
      <c r="C39" s="66">
        <f>C38+D38</f>
        <v>59689896.829999998</v>
      </c>
      <c r="D39" s="67"/>
      <c r="E39" s="19"/>
    </row>
    <row r="40" spans="1:12" ht="15.75" customHeight="1" x14ac:dyDescent="0.25">
      <c r="A40" s="20" t="s">
        <v>40</v>
      </c>
      <c r="B40" s="10"/>
      <c r="C40" s="10"/>
      <c r="D40" s="12"/>
      <c r="E40" s="12"/>
      <c r="F40" s="12"/>
      <c r="G40" s="12"/>
      <c r="H40" s="12"/>
      <c r="I40" s="13"/>
      <c r="J40" s="12"/>
      <c r="K40" s="12"/>
      <c r="L40" s="21"/>
    </row>
    <row r="41" spans="1:12" ht="15.75" customHeight="1" x14ac:dyDescent="0.25">
      <c r="A41" s="22" t="s">
        <v>41</v>
      </c>
      <c r="B41" s="13">
        <v>0</v>
      </c>
      <c r="C41" s="13">
        <v>0</v>
      </c>
      <c r="D41" s="13">
        <v>0</v>
      </c>
      <c r="E41" s="13">
        <v>0</v>
      </c>
      <c r="F41" s="13"/>
      <c r="G41" s="13">
        <v>0</v>
      </c>
      <c r="H41" s="13">
        <v>124465.79</v>
      </c>
      <c r="I41" s="13">
        <v>0</v>
      </c>
      <c r="J41" s="13">
        <f>119604+4861.79</f>
        <v>124465.79</v>
      </c>
      <c r="K41" s="12">
        <f>H41+I41-J41</f>
        <v>0</v>
      </c>
      <c r="L41" s="21"/>
    </row>
    <row r="42" spans="1:12" ht="15.75" customHeight="1" x14ac:dyDescent="0.25">
      <c r="A42" s="22" t="s">
        <v>42</v>
      </c>
      <c r="B42" s="13">
        <f>B43+B44</f>
        <v>0</v>
      </c>
      <c r="C42" s="13">
        <f t="shared" ref="C42:G42" si="15">C43+C44</f>
        <v>0</v>
      </c>
      <c r="D42" s="13">
        <f t="shared" si="15"/>
        <v>0</v>
      </c>
      <c r="E42" s="13">
        <f t="shared" si="15"/>
        <v>0</v>
      </c>
      <c r="F42" s="13">
        <f t="shared" si="15"/>
        <v>0</v>
      </c>
      <c r="G42" s="13">
        <f t="shared" si="15"/>
        <v>0</v>
      </c>
      <c r="H42" s="13">
        <f>H43+H44</f>
        <v>231113.59</v>
      </c>
      <c r="I42" s="13">
        <v>0</v>
      </c>
      <c r="J42" s="13">
        <f>234466.09+J44</f>
        <v>235596.61</v>
      </c>
      <c r="K42" s="12">
        <f>K43+K44</f>
        <v>-1.0459189070388675E-11</v>
      </c>
      <c r="L42" s="21"/>
    </row>
    <row r="43" spans="1:12" ht="15.75" customHeight="1" x14ac:dyDescent="0.25">
      <c r="A43" s="15" t="s">
        <v>23</v>
      </c>
      <c r="B43" s="12">
        <v>0</v>
      </c>
      <c r="C43" s="12">
        <v>0</v>
      </c>
      <c r="D43" s="12">
        <f t="shared" ref="D43" si="16">D45+D46+D47</f>
        <v>0</v>
      </c>
      <c r="E43" s="12">
        <v>0</v>
      </c>
      <c r="F43" s="12"/>
      <c r="G43" s="12">
        <v>0</v>
      </c>
      <c r="H43" s="12">
        <f>206053.59+25060</f>
        <v>231113.59</v>
      </c>
      <c r="I43" s="13">
        <v>0</v>
      </c>
      <c r="J43" s="12">
        <v>229983.07</v>
      </c>
      <c r="K43" s="12">
        <f t="shared" ref="K43:K51" si="17">H43+I43-J43</f>
        <v>1130.5199999999895</v>
      </c>
      <c r="L43" s="21"/>
    </row>
    <row r="44" spans="1:12" ht="15.75" customHeight="1" x14ac:dyDescent="0.25">
      <c r="A44" s="15" t="s">
        <v>43</v>
      </c>
      <c r="B44" s="12"/>
      <c r="C44" s="12"/>
      <c r="D44" s="12">
        <v>0</v>
      </c>
      <c r="E44" s="12"/>
      <c r="F44" s="12"/>
      <c r="G44" s="12"/>
      <c r="H44" s="12">
        <v>0</v>
      </c>
      <c r="I44" s="13">
        <v>0</v>
      </c>
      <c r="J44" s="12">
        <v>1130.52</v>
      </c>
      <c r="K44" s="12">
        <f t="shared" si="17"/>
        <v>-1130.52</v>
      </c>
      <c r="L44" s="21"/>
    </row>
    <row r="45" spans="1:12" ht="15.75" customHeight="1" x14ac:dyDescent="0.25">
      <c r="A45" s="15" t="s">
        <v>30</v>
      </c>
      <c r="B45" s="12">
        <v>0</v>
      </c>
      <c r="C45" s="12">
        <v>0</v>
      </c>
      <c r="D45" s="12">
        <v>0</v>
      </c>
      <c r="E45" s="12">
        <v>0</v>
      </c>
      <c r="F45" s="12"/>
      <c r="G45" s="12">
        <f t="shared" ref="G45" si="18">C45-E45</f>
        <v>0</v>
      </c>
      <c r="H45" s="12">
        <v>53876.06</v>
      </c>
      <c r="I45" s="13">
        <v>324527.07</v>
      </c>
      <c r="J45" s="12">
        <f>662590.72+41932.91-326120.5</f>
        <v>378403.13</v>
      </c>
      <c r="K45" s="12">
        <f t="shared" si="17"/>
        <v>0</v>
      </c>
      <c r="L45" s="21"/>
    </row>
    <row r="46" spans="1:12" ht="15.75" customHeight="1" x14ac:dyDescent="0.25">
      <c r="A46" s="15" t="s">
        <v>44</v>
      </c>
      <c r="B46" s="12">
        <v>0</v>
      </c>
      <c r="C46" s="12">
        <v>0</v>
      </c>
      <c r="D46" s="12">
        <v>0</v>
      </c>
      <c r="E46" s="12">
        <v>0</v>
      </c>
      <c r="F46" s="12"/>
      <c r="G46" s="12">
        <f>C46-E46</f>
        <v>0</v>
      </c>
      <c r="H46" s="12">
        <v>3715.37</v>
      </c>
      <c r="I46" s="13">
        <v>0</v>
      </c>
      <c r="J46" s="12">
        <v>3715.37</v>
      </c>
      <c r="K46" s="12">
        <f t="shared" si="17"/>
        <v>0</v>
      </c>
      <c r="L46" s="21"/>
    </row>
    <row r="47" spans="1:12" ht="15.75" customHeight="1" x14ac:dyDescent="0.25">
      <c r="A47" s="15" t="s">
        <v>28</v>
      </c>
      <c r="B47" s="12">
        <v>0</v>
      </c>
      <c r="C47" s="12">
        <v>0</v>
      </c>
      <c r="D47" s="12">
        <v>0</v>
      </c>
      <c r="E47" s="12">
        <v>0</v>
      </c>
      <c r="F47" s="12"/>
      <c r="G47" s="12">
        <f>C47-E47</f>
        <v>0</v>
      </c>
      <c r="H47" s="12">
        <f>-16341.74-25060</f>
        <v>-41401.74</v>
      </c>
      <c r="I47" s="13">
        <v>41404.32</v>
      </c>
      <c r="J47" s="12">
        <f>2.58</f>
        <v>2.58</v>
      </c>
      <c r="K47" s="12">
        <f t="shared" si="17"/>
        <v>1.7461587731304462E-12</v>
      </c>
      <c r="L47" s="21"/>
    </row>
    <row r="48" spans="1:12" ht="15.75" customHeight="1" x14ac:dyDescent="0.25">
      <c r="A48" s="15" t="s">
        <v>45</v>
      </c>
      <c r="B48" s="12">
        <v>0</v>
      </c>
      <c r="C48" s="12">
        <v>0</v>
      </c>
      <c r="D48" s="12">
        <v>0</v>
      </c>
      <c r="E48" s="12">
        <v>0</v>
      </c>
      <c r="F48" s="12"/>
      <c r="G48" s="12">
        <f>C48-E48</f>
        <v>0</v>
      </c>
      <c r="H48" s="12">
        <v>-21157.56</v>
      </c>
      <c r="I48" s="13">
        <f>21235.82</f>
        <v>21235.82</v>
      </c>
      <c r="J48" s="12">
        <f>78.26</f>
        <v>78.260000000000005</v>
      </c>
      <c r="K48" s="12">
        <f>H48+I48-J48</f>
        <v>-1.6058265828178264E-12</v>
      </c>
      <c r="L48" s="21"/>
    </row>
    <row r="49" spans="1:12" ht="15.75" customHeight="1" x14ac:dyDescent="0.25">
      <c r="A49" s="15" t="s">
        <v>46</v>
      </c>
      <c r="B49" s="12">
        <v>0</v>
      </c>
      <c r="C49" s="12">
        <v>0</v>
      </c>
      <c r="D49" s="12">
        <v>0</v>
      </c>
      <c r="E49" s="12">
        <v>0</v>
      </c>
      <c r="F49" s="12"/>
      <c r="G49" s="12">
        <f>C49-E49</f>
        <v>0</v>
      </c>
      <c r="H49" s="12">
        <v>2.64</v>
      </c>
      <c r="I49" s="13">
        <v>0</v>
      </c>
      <c r="J49" s="12">
        <v>1.64</v>
      </c>
      <c r="K49" s="12">
        <f t="shared" si="17"/>
        <v>1.0000000000000002</v>
      </c>
      <c r="L49" s="21"/>
    </row>
    <row r="50" spans="1:12" ht="15.75" customHeight="1" x14ac:dyDescent="0.25">
      <c r="A50" s="15" t="s">
        <v>47</v>
      </c>
      <c r="B50" s="12">
        <v>0</v>
      </c>
      <c r="C50" s="12"/>
      <c r="D50" s="12">
        <v>0</v>
      </c>
      <c r="E50" s="12">
        <v>0</v>
      </c>
      <c r="F50" s="12"/>
      <c r="G50" s="12">
        <v>0</v>
      </c>
      <c r="H50" s="12">
        <v>9992.76</v>
      </c>
      <c r="I50" s="13"/>
      <c r="J50" s="12">
        <f>9980.24+12.52</f>
        <v>9992.76</v>
      </c>
      <c r="K50" s="12">
        <f t="shared" si="17"/>
        <v>0</v>
      </c>
      <c r="L50" s="21"/>
    </row>
    <row r="51" spans="1:12" ht="15.75" customHeight="1" x14ac:dyDescent="0.25">
      <c r="A51" s="15" t="s">
        <v>48</v>
      </c>
      <c r="B51" s="12">
        <v>0</v>
      </c>
      <c r="C51" s="12">
        <v>0</v>
      </c>
      <c r="D51" s="12">
        <v>0</v>
      </c>
      <c r="E51" s="12">
        <v>0</v>
      </c>
      <c r="F51" s="12"/>
      <c r="G51" s="12">
        <f t="shared" ref="G51" si="19">C51-E51</f>
        <v>0</v>
      </c>
      <c r="H51" s="12">
        <v>6363.44</v>
      </c>
      <c r="I51" s="13"/>
      <c r="J51" s="12">
        <f>6362.44+1</f>
        <v>6363.44</v>
      </c>
      <c r="K51" s="12">
        <f t="shared" si="17"/>
        <v>0</v>
      </c>
      <c r="L51" s="21"/>
    </row>
    <row r="52" spans="1:12" ht="15.75" customHeight="1" x14ac:dyDescent="0.25">
      <c r="A52" s="20" t="s">
        <v>49</v>
      </c>
      <c r="B52" s="10"/>
      <c r="C52" s="10"/>
      <c r="D52" s="12"/>
      <c r="E52" s="12"/>
      <c r="F52" s="12"/>
      <c r="G52" s="12"/>
      <c r="H52" s="12"/>
      <c r="I52" s="13"/>
      <c r="J52" s="12"/>
      <c r="K52" s="12"/>
      <c r="L52" s="21"/>
    </row>
    <row r="53" spans="1:12" ht="15.75" customHeight="1" x14ac:dyDescent="0.25">
      <c r="A53" s="22" t="s">
        <v>41</v>
      </c>
      <c r="B53" s="13">
        <v>0</v>
      </c>
      <c r="C53" s="13">
        <v>0</v>
      </c>
      <c r="D53" s="13">
        <v>0</v>
      </c>
      <c r="E53" s="13">
        <v>0</v>
      </c>
      <c r="F53" s="13"/>
      <c r="G53" s="13">
        <f t="shared" ref="G53" si="20">C53-E53</f>
        <v>0</v>
      </c>
      <c r="H53" s="13">
        <v>269711.59000000003</v>
      </c>
      <c r="I53" s="13">
        <v>56700.06</v>
      </c>
      <c r="J53" s="13">
        <f>1584686.08-1258274.43</f>
        <v>326411.65000000014</v>
      </c>
      <c r="K53" s="12">
        <f>H53+I53-J53</f>
        <v>0</v>
      </c>
      <c r="L53" s="21"/>
    </row>
    <row r="54" spans="1:12" ht="15.75" customHeight="1" x14ac:dyDescent="0.25">
      <c r="A54" s="15" t="s">
        <v>23</v>
      </c>
      <c r="B54" s="12">
        <v>0</v>
      </c>
      <c r="C54" s="12">
        <v>0</v>
      </c>
      <c r="D54" s="12">
        <f t="shared" ref="D54:G54" si="21">D55+D56+D57</f>
        <v>0</v>
      </c>
      <c r="E54" s="12">
        <v>0</v>
      </c>
      <c r="F54" s="12"/>
      <c r="G54" s="12">
        <f t="shared" si="21"/>
        <v>0</v>
      </c>
      <c r="H54" s="12">
        <v>213925.09</v>
      </c>
      <c r="I54" s="13">
        <v>600570.06000000006</v>
      </c>
      <c r="J54" s="12">
        <f>142838.89+671656.26</f>
        <v>814495.15</v>
      </c>
      <c r="K54" s="12">
        <f>H54+I54-J54</f>
        <v>0</v>
      </c>
      <c r="L54" s="21"/>
    </row>
    <row r="55" spans="1:12" ht="15.75" customHeight="1" x14ac:dyDescent="0.25">
      <c r="A55" s="15" t="s">
        <v>30</v>
      </c>
      <c r="B55" s="12">
        <v>0</v>
      </c>
      <c r="C55" s="12">
        <v>0</v>
      </c>
      <c r="D55" s="12">
        <v>0</v>
      </c>
      <c r="E55" s="12">
        <v>0</v>
      </c>
      <c r="F55" s="12"/>
      <c r="G55" s="12">
        <f t="shared" ref="G55" si="22">C55-E55</f>
        <v>0</v>
      </c>
      <c r="H55" s="12">
        <v>28821.61</v>
      </c>
      <c r="I55" s="13">
        <v>253414.46</v>
      </c>
      <c r="J55" s="12">
        <f>123143.66+198015.94-38925.53+2</f>
        <v>282236.06999999995</v>
      </c>
      <c r="K55" s="12">
        <f t="shared" ref="K55:K73" si="23">H55+I55-J55</f>
        <v>0</v>
      </c>
      <c r="L55" s="21"/>
    </row>
    <row r="56" spans="1:12" ht="15.75" customHeight="1" x14ac:dyDescent="0.25">
      <c r="A56" s="15" t="s">
        <v>44</v>
      </c>
      <c r="B56" s="12">
        <v>0</v>
      </c>
      <c r="C56" s="12">
        <v>0</v>
      </c>
      <c r="D56" s="12">
        <v>0</v>
      </c>
      <c r="E56" s="12">
        <v>0</v>
      </c>
      <c r="F56" s="12"/>
      <c r="G56" s="12">
        <f>C56-E56</f>
        <v>0</v>
      </c>
      <c r="H56" s="12">
        <v>34762.65</v>
      </c>
      <c r="I56" s="13">
        <v>980062.05</v>
      </c>
      <c r="J56" s="12">
        <f>1002610.69+14199.62-1985.61</f>
        <v>1014824.7</v>
      </c>
      <c r="K56" s="12">
        <f t="shared" si="23"/>
        <v>0</v>
      </c>
      <c r="L56" s="21"/>
    </row>
    <row r="57" spans="1:12" ht="15.75" customHeight="1" x14ac:dyDescent="0.25">
      <c r="A57" s="15" t="s">
        <v>28</v>
      </c>
      <c r="B57" s="12">
        <v>0</v>
      </c>
      <c r="C57" s="12">
        <v>0</v>
      </c>
      <c r="D57" s="12">
        <v>0</v>
      </c>
      <c r="E57" s="12">
        <v>0</v>
      </c>
      <c r="F57" s="12"/>
      <c r="G57" s="12">
        <f>C57-E57</f>
        <v>0</v>
      </c>
      <c r="H57" s="12">
        <v>274234.57</v>
      </c>
      <c r="I57" s="13">
        <v>230700</v>
      </c>
      <c r="J57" s="12">
        <f>74798+430136.57</f>
        <v>504934.57</v>
      </c>
      <c r="K57" s="12">
        <f t="shared" si="23"/>
        <v>0</v>
      </c>
      <c r="L57" s="21"/>
    </row>
    <row r="58" spans="1:12" ht="15.75" customHeight="1" x14ac:dyDescent="0.25">
      <c r="A58" s="15" t="s">
        <v>45</v>
      </c>
      <c r="B58" s="12">
        <v>0</v>
      </c>
      <c r="C58" s="12">
        <v>0</v>
      </c>
      <c r="D58" s="12">
        <v>0</v>
      </c>
      <c r="E58" s="12">
        <v>0</v>
      </c>
      <c r="F58" s="12"/>
      <c r="G58" s="12">
        <f>C58-E58</f>
        <v>0</v>
      </c>
      <c r="H58" s="12">
        <v>179162.5</v>
      </c>
      <c r="I58" s="13">
        <v>2116.35</v>
      </c>
      <c r="J58" s="12">
        <f>80268.85+101010</f>
        <v>181278.85</v>
      </c>
      <c r="K58" s="12">
        <f t="shared" si="23"/>
        <v>0</v>
      </c>
      <c r="L58" s="21"/>
    </row>
    <row r="59" spans="1:12" ht="15.75" customHeight="1" x14ac:dyDescent="0.25">
      <c r="A59" s="15" t="s">
        <v>50</v>
      </c>
      <c r="B59" s="12">
        <v>0</v>
      </c>
      <c r="C59" s="12">
        <v>0</v>
      </c>
      <c r="D59" s="12">
        <v>0</v>
      </c>
      <c r="E59" s="12">
        <v>0</v>
      </c>
      <c r="F59" s="12"/>
      <c r="G59" s="12">
        <f t="shared" ref="G59:G68" si="24">C59-E59</f>
        <v>0</v>
      </c>
      <c r="H59" s="12">
        <v>2822127.43</v>
      </c>
      <c r="I59" s="13">
        <f>3286.78+1957.11</f>
        <v>5243.89</v>
      </c>
      <c r="J59" s="12">
        <f>2823324.8+4047.12-0.6</f>
        <v>2827371.32</v>
      </c>
      <c r="K59" s="12">
        <f t="shared" si="23"/>
        <v>0</v>
      </c>
      <c r="L59" s="21"/>
    </row>
    <row r="60" spans="1:12" ht="15.75" customHeight="1" x14ac:dyDescent="0.25">
      <c r="A60" s="23" t="s">
        <v>51</v>
      </c>
      <c r="B60" s="12">
        <v>0</v>
      </c>
      <c r="C60" s="12">
        <v>0</v>
      </c>
      <c r="D60" s="12">
        <v>0</v>
      </c>
      <c r="E60" s="12">
        <v>0</v>
      </c>
      <c r="F60" s="12"/>
      <c r="G60" s="12">
        <f t="shared" si="24"/>
        <v>0</v>
      </c>
      <c r="H60" s="12">
        <v>0</v>
      </c>
      <c r="I60" s="13">
        <v>0</v>
      </c>
      <c r="J60" s="12">
        <v>0</v>
      </c>
      <c r="K60" s="12">
        <f t="shared" si="23"/>
        <v>0</v>
      </c>
      <c r="L60" s="21"/>
    </row>
    <row r="61" spans="1:12" ht="15.75" customHeight="1" x14ac:dyDescent="0.25">
      <c r="A61" s="22" t="s">
        <v>41</v>
      </c>
      <c r="B61" s="13">
        <v>0</v>
      </c>
      <c r="C61" s="13">
        <v>0</v>
      </c>
      <c r="D61" s="13">
        <v>0</v>
      </c>
      <c r="E61" s="13">
        <v>0</v>
      </c>
      <c r="F61" s="13"/>
      <c r="G61" s="13">
        <f t="shared" si="24"/>
        <v>0</v>
      </c>
      <c r="H61" s="13">
        <v>193.87</v>
      </c>
      <c r="I61" s="13">
        <f>20989.55</f>
        <v>20989.55</v>
      </c>
      <c r="J61" s="13">
        <f>431028.57+-393169.26-16472-203.89</f>
        <v>21183.42</v>
      </c>
      <c r="K61" s="12">
        <f t="shared" si="23"/>
        <v>0</v>
      </c>
      <c r="L61" s="21"/>
    </row>
    <row r="62" spans="1:12" ht="15.75" customHeight="1" x14ac:dyDescent="0.25">
      <c r="A62" s="15" t="s">
        <v>44</v>
      </c>
      <c r="B62" s="12">
        <v>0</v>
      </c>
      <c r="C62" s="12">
        <v>0</v>
      </c>
      <c r="D62" s="12">
        <v>0</v>
      </c>
      <c r="E62" s="12">
        <v>0</v>
      </c>
      <c r="F62" s="12"/>
      <c r="G62" s="12">
        <f t="shared" si="24"/>
        <v>0</v>
      </c>
      <c r="H62" s="12">
        <v>4382.28</v>
      </c>
      <c r="I62" s="13">
        <v>1235251.07</v>
      </c>
      <c r="J62" s="12">
        <f>62174.7+1170019.8+14377.62+3313.7-10252.4-0.07</f>
        <v>1239633.3500000001</v>
      </c>
      <c r="K62" s="12">
        <f t="shared" si="23"/>
        <v>0</v>
      </c>
      <c r="L62" s="21"/>
    </row>
    <row r="63" spans="1:12" ht="15.75" customHeight="1" x14ac:dyDescent="0.25">
      <c r="A63" s="15" t="s">
        <v>23</v>
      </c>
      <c r="B63" s="12">
        <v>0</v>
      </c>
      <c r="C63" s="12">
        <v>0</v>
      </c>
      <c r="D63" s="12">
        <v>0</v>
      </c>
      <c r="E63" s="12">
        <v>0</v>
      </c>
      <c r="F63" s="12"/>
      <c r="G63" s="12">
        <f t="shared" si="24"/>
        <v>0</v>
      </c>
      <c r="H63" s="12">
        <v>0</v>
      </c>
      <c r="I63" s="13">
        <v>477.07</v>
      </c>
      <c r="J63" s="12">
        <f>477.79-0.72</f>
        <v>477.07</v>
      </c>
      <c r="K63" s="12">
        <f t="shared" si="23"/>
        <v>0</v>
      </c>
      <c r="L63" s="21"/>
    </row>
    <row r="64" spans="1:12" ht="15.75" customHeight="1" x14ac:dyDescent="0.25">
      <c r="A64" s="15" t="s">
        <v>52</v>
      </c>
      <c r="B64" s="12">
        <v>0</v>
      </c>
      <c r="C64" s="12">
        <v>0</v>
      </c>
      <c r="D64" s="12">
        <v>0</v>
      </c>
      <c r="E64" s="12">
        <v>0</v>
      </c>
      <c r="F64" s="12"/>
      <c r="G64" s="12">
        <f t="shared" si="24"/>
        <v>0</v>
      </c>
      <c r="H64" s="12">
        <v>0</v>
      </c>
      <c r="I64" s="13">
        <v>12639.44</v>
      </c>
      <c r="J64" s="12">
        <f>4338.85+8300.59</f>
        <v>12639.44</v>
      </c>
      <c r="K64" s="12">
        <f t="shared" si="23"/>
        <v>0</v>
      </c>
      <c r="L64" s="21"/>
    </row>
    <row r="65" spans="1:12" ht="15.75" customHeight="1" x14ac:dyDescent="0.25">
      <c r="A65" s="15" t="s">
        <v>53</v>
      </c>
      <c r="B65" s="12"/>
      <c r="C65" s="12"/>
      <c r="D65" s="12"/>
      <c r="E65" s="12"/>
      <c r="F65" s="12"/>
      <c r="G65" s="12"/>
      <c r="H65" s="12"/>
      <c r="I65" s="13">
        <v>680.73</v>
      </c>
      <c r="J65" s="12">
        <v>680.73</v>
      </c>
      <c r="K65" s="12">
        <f t="shared" si="23"/>
        <v>0</v>
      </c>
      <c r="L65" s="21"/>
    </row>
    <row r="66" spans="1:12" ht="15.75" customHeight="1" x14ac:dyDescent="0.25">
      <c r="A66" s="23" t="s">
        <v>54</v>
      </c>
      <c r="B66" s="12">
        <v>0</v>
      </c>
      <c r="C66" s="12">
        <v>0</v>
      </c>
      <c r="D66" s="12">
        <v>0</v>
      </c>
      <c r="E66" s="12">
        <v>0</v>
      </c>
      <c r="F66" s="12"/>
      <c r="G66" s="12">
        <f t="shared" si="24"/>
        <v>0</v>
      </c>
      <c r="H66" s="12"/>
      <c r="I66" s="13">
        <v>0</v>
      </c>
      <c r="J66" s="12">
        <v>0</v>
      </c>
      <c r="K66" s="12">
        <f t="shared" si="23"/>
        <v>0</v>
      </c>
      <c r="L66" s="21"/>
    </row>
    <row r="67" spans="1:12" ht="15.75" customHeight="1" x14ac:dyDescent="0.25">
      <c r="A67" s="15" t="s">
        <v>44</v>
      </c>
      <c r="B67" s="12">
        <v>0</v>
      </c>
      <c r="C67" s="12">
        <v>0</v>
      </c>
      <c r="D67" s="12">
        <v>0</v>
      </c>
      <c r="E67" s="12">
        <v>0</v>
      </c>
      <c r="F67" s="12"/>
      <c r="G67" s="12">
        <f t="shared" si="24"/>
        <v>0</v>
      </c>
      <c r="H67" s="12">
        <v>6616.32</v>
      </c>
      <c r="I67" s="13">
        <v>425072.87</v>
      </c>
      <c r="J67" s="12">
        <f>421595.43+11474.04-1380.28</f>
        <v>431689.18999999994</v>
      </c>
      <c r="K67" s="12">
        <f t="shared" si="23"/>
        <v>0</v>
      </c>
      <c r="L67" s="21"/>
    </row>
    <row r="68" spans="1:12" ht="15.75" customHeight="1" x14ac:dyDescent="0.25">
      <c r="A68" s="15" t="s">
        <v>55</v>
      </c>
      <c r="B68" s="12">
        <v>0</v>
      </c>
      <c r="C68" s="12">
        <v>0</v>
      </c>
      <c r="D68" s="12">
        <v>0</v>
      </c>
      <c r="E68" s="12">
        <v>0</v>
      </c>
      <c r="F68" s="12"/>
      <c r="G68" s="12">
        <f t="shared" si="24"/>
        <v>0</v>
      </c>
      <c r="H68" s="12">
        <v>0</v>
      </c>
      <c r="I68" s="13">
        <v>12848.47</v>
      </c>
      <c r="J68" s="12">
        <v>12848.47</v>
      </c>
      <c r="K68" s="12">
        <f t="shared" si="23"/>
        <v>0</v>
      </c>
      <c r="L68" s="21"/>
    </row>
    <row r="69" spans="1:12" ht="15.75" customHeight="1" x14ac:dyDescent="0.25">
      <c r="A69" s="23" t="s">
        <v>56</v>
      </c>
      <c r="B69" s="12"/>
      <c r="C69" s="12"/>
      <c r="D69" s="12"/>
      <c r="E69" s="12"/>
      <c r="F69" s="12"/>
      <c r="G69" s="12"/>
      <c r="H69" s="12"/>
      <c r="I69" s="13"/>
      <c r="J69" s="12"/>
      <c r="K69" s="12">
        <f t="shared" si="23"/>
        <v>0</v>
      </c>
      <c r="L69" s="21"/>
    </row>
    <row r="70" spans="1:12" ht="15.75" customHeight="1" x14ac:dyDescent="0.25">
      <c r="A70" s="15" t="s">
        <v>44</v>
      </c>
      <c r="B70" s="12">
        <v>0</v>
      </c>
      <c r="C70" s="12">
        <v>0</v>
      </c>
      <c r="D70" s="12">
        <v>0</v>
      </c>
      <c r="E70" s="12">
        <v>0</v>
      </c>
      <c r="F70" s="12"/>
      <c r="G70" s="12">
        <v>0</v>
      </c>
      <c r="H70" s="12">
        <v>0</v>
      </c>
      <c r="I70" s="13">
        <v>3527.04</v>
      </c>
      <c r="J70" s="12">
        <f>3526.56</f>
        <v>3526.56</v>
      </c>
      <c r="K70" s="12">
        <f t="shared" si="23"/>
        <v>0.48000000000001819</v>
      </c>
      <c r="L70" s="21"/>
    </row>
    <row r="71" spans="1:12" ht="15.75" customHeight="1" x14ac:dyDescent="0.25">
      <c r="A71" s="15" t="s">
        <v>52</v>
      </c>
      <c r="B71" s="12">
        <v>0</v>
      </c>
      <c r="C71" s="12">
        <v>0</v>
      </c>
      <c r="D71" s="12">
        <v>0</v>
      </c>
      <c r="E71" s="12">
        <v>0</v>
      </c>
      <c r="F71" s="12"/>
      <c r="G71" s="12">
        <v>0</v>
      </c>
      <c r="H71" s="12">
        <v>0</v>
      </c>
      <c r="I71" s="13">
        <v>1488.01</v>
      </c>
      <c r="J71" s="12">
        <v>1488.01</v>
      </c>
      <c r="K71" s="12">
        <f t="shared" si="23"/>
        <v>0</v>
      </c>
      <c r="L71" s="21"/>
    </row>
    <row r="72" spans="1:12" ht="15.75" customHeight="1" x14ac:dyDescent="0.25">
      <c r="A72" s="24" t="s">
        <v>57</v>
      </c>
      <c r="B72" s="12"/>
      <c r="C72" s="12"/>
      <c r="D72" s="12"/>
      <c r="E72" s="12"/>
      <c r="F72" s="12"/>
      <c r="G72" s="12"/>
      <c r="H72" s="12"/>
      <c r="I72" s="13"/>
      <c r="J72" s="12"/>
      <c r="K72" s="12">
        <f t="shared" si="23"/>
        <v>0</v>
      </c>
      <c r="L72" s="21"/>
    </row>
    <row r="73" spans="1:12" ht="15.75" customHeight="1" x14ac:dyDescent="0.25">
      <c r="A73" s="15" t="s">
        <v>44</v>
      </c>
      <c r="B73" s="12">
        <v>0</v>
      </c>
      <c r="C73" s="12">
        <v>0</v>
      </c>
      <c r="D73" s="12">
        <v>0</v>
      </c>
      <c r="E73" s="12">
        <v>0</v>
      </c>
      <c r="F73" s="12"/>
      <c r="G73" s="12">
        <v>0</v>
      </c>
      <c r="H73" s="12"/>
      <c r="I73" s="13">
        <v>6574.49</v>
      </c>
      <c r="J73" s="12">
        <v>6574.49</v>
      </c>
      <c r="K73" s="12">
        <f t="shared" si="23"/>
        <v>0</v>
      </c>
      <c r="L73" s="21"/>
    </row>
    <row r="74" spans="1:12" ht="15.75" customHeight="1" x14ac:dyDescent="0.25">
      <c r="A74" s="15" t="s">
        <v>58</v>
      </c>
      <c r="B74" s="12"/>
      <c r="C74" s="12"/>
      <c r="D74" s="12"/>
      <c r="E74" s="12"/>
      <c r="F74" s="12"/>
      <c r="G74" s="12"/>
      <c r="H74" s="12"/>
      <c r="I74" s="13"/>
      <c r="J74" s="12"/>
      <c r="K74" s="12">
        <v>-0.39</v>
      </c>
      <c r="L74" s="21"/>
    </row>
    <row r="75" spans="1:12" ht="15.75" customHeight="1" x14ac:dyDescent="0.25">
      <c r="A75" s="15"/>
      <c r="B75" s="12"/>
      <c r="C75" s="12"/>
      <c r="D75" s="12"/>
      <c r="E75" s="12"/>
      <c r="F75" s="12"/>
      <c r="G75" s="12"/>
      <c r="H75" s="12"/>
      <c r="I75" s="13"/>
      <c r="J75" s="12"/>
      <c r="K75" s="12"/>
      <c r="L75" s="21"/>
    </row>
    <row r="76" spans="1:12" ht="15.75" customHeight="1" x14ac:dyDescent="0.25">
      <c r="A76" s="15"/>
      <c r="B76" s="12"/>
      <c r="C76" s="12"/>
      <c r="D76" s="12"/>
      <c r="E76" s="12">
        <v>0.99</v>
      </c>
      <c r="F76" s="12"/>
      <c r="G76" s="12"/>
      <c r="H76" s="12"/>
      <c r="I76" s="12"/>
      <c r="J76" s="12"/>
      <c r="K76" s="12">
        <v>214.57</v>
      </c>
      <c r="L76" s="21"/>
    </row>
    <row r="77" spans="1:12" ht="15.75" customHeight="1" x14ac:dyDescent="0.5">
      <c r="A77" s="17" t="s">
        <v>39</v>
      </c>
      <c r="B77" s="25">
        <f t="shared" ref="B77:G77" si="25">B67+B66+B62+B61+B59+B60+B58+B54+B52+B73+B74+B75+B76+B55+B56+B57+B53+B38+B68+B70+B71+B63+B64+B65</f>
        <v>59684143.649999999</v>
      </c>
      <c r="C77" s="25">
        <f t="shared" si="25"/>
        <v>59684143.649999999</v>
      </c>
      <c r="D77" s="25">
        <f t="shared" si="25"/>
        <v>5753.180000000335</v>
      </c>
      <c r="E77" s="25">
        <f>E67+E66+E62+E61+E59+E60+E58+E54+E52+E73+E74+E75+E76+E55+E56+E57+E53+E38+E68+E70+E71+E63+E64+E65+E46+E41</f>
        <v>55172504.329999998</v>
      </c>
      <c r="F77" s="25">
        <f t="shared" si="25"/>
        <v>0</v>
      </c>
      <c r="G77" s="25">
        <f t="shared" si="25"/>
        <v>3608044.0900000003</v>
      </c>
      <c r="H77" s="25">
        <f>H67+H66+H62+H61+H59+H60+H58+H54+H52+H73+H74+H75+H76+H55+H56+H57+H53+H38+H68+H70+H71+H63+H64+H65+H41+H43+H45+H46+H47+H48+H51+H49+H50</f>
        <v>7734009.6499999985</v>
      </c>
      <c r="I77" s="25">
        <f>I67+I66+I62+I61+I59+I60+I58+I54+I52+I73+I74+I75+I76+I55+I56+I57+I53+I38+I68+I70+I71+I63+I64+I65+I43+I45+I46+I47+I48</f>
        <v>4510009.7100000009</v>
      </c>
      <c r="J77" s="25">
        <f>J67+J66+J62+J61+J59+J60+J58+J54+J52+J73+J74+J75+J76+J55+J56+J57+J53+J38+J68+J70+J71+J63+J64+J65</f>
        <v>8025197.4500000011</v>
      </c>
      <c r="K77" s="25">
        <f>K67+K66+K62+K61+K59+K60+K58+K54+K52+K73+K74+K75+K76+K55+K56+K57+K53+K38+K68+K70+K71+K63+K64+K65</f>
        <v>3453986.7399999993</v>
      </c>
      <c r="L77" s="26"/>
    </row>
    <row r="78" spans="1:12" ht="15.75" customHeight="1" x14ac:dyDescent="0.2">
      <c r="C78" s="68">
        <f>C77+D77</f>
        <v>59689896.829999998</v>
      </c>
      <c r="D78" s="69"/>
      <c r="I78" s="16"/>
      <c r="J78" s="16"/>
    </row>
    <row r="79" spans="1:12" ht="15.75" customHeight="1" x14ac:dyDescent="0.2">
      <c r="C79" s="16"/>
      <c r="H79" s="16"/>
      <c r="I79" s="16"/>
      <c r="J79" s="16"/>
      <c r="K79" s="16"/>
    </row>
    <row r="80" spans="1:12" ht="15.75" customHeight="1" x14ac:dyDescent="0.2">
      <c r="C80" s="27"/>
      <c r="D80" s="27"/>
      <c r="E80" s="27"/>
      <c r="F80" s="27"/>
      <c r="G80" s="27"/>
      <c r="H80" s="27"/>
      <c r="J80" s="16"/>
      <c r="K80" s="16"/>
    </row>
    <row r="81" spans="1:11" ht="15.75" customHeight="1" x14ac:dyDescent="0.25">
      <c r="B81" s="70" t="s">
        <v>59</v>
      </c>
      <c r="C81" s="70"/>
      <c r="D81" s="71" t="s">
        <v>60</v>
      </c>
      <c r="E81" s="72"/>
      <c r="F81" s="73"/>
      <c r="G81" s="74" t="s">
        <v>61</v>
      </c>
      <c r="H81" s="74"/>
      <c r="I81" s="28" t="s">
        <v>9</v>
      </c>
      <c r="J81" s="16"/>
      <c r="K81" s="16"/>
    </row>
    <row r="82" spans="1:11" ht="15.75" customHeight="1" x14ac:dyDescent="0.25">
      <c r="B82" s="75" t="s">
        <v>62</v>
      </c>
      <c r="C82" s="75"/>
      <c r="D82" s="76"/>
      <c r="E82" s="77"/>
      <c r="F82" s="78"/>
      <c r="G82" s="79"/>
      <c r="H82" s="79"/>
      <c r="I82" s="29"/>
      <c r="K82" s="16"/>
    </row>
    <row r="83" spans="1:11" ht="15.75" customHeight="1" x14ac:dyDescent="0.25">
      <c r="B83" s="74" t="s">
        <v>63</v>
      </c>
      <c r="C83" s="74"/>
      <c r="D83" s="76">
        <v>8867</v>
      </c>
      <c r="E83" s="77"/>
      <c r="F83" s="78"/>
      <c r="G83" s="79">
        <v>8867</v>
      </c>
      <c r="H83" s="79"/>
      <c r="I83" s="30">
        <f>G83/D83</f>
        <v>1</v>
      </c>
    </row>
    <row r="84" spans="1:11" ht="15.75" customHeight="1" x14ac:dyDescent="0.25">
      <c r="B84" s="74" t="s">
        <v>64</v>
      </c>
      <c r="C84" s="74"/>
      <c r="D84" s="76">
        <f>479891.55+2139555.11+37986.78+16904.69+146109.89+691914.09+75195.61+569658.6+205453.62+304856.75</f>
        <v>4667526.6899999995</v>
      </c>
      <c r="E84" s="77"/>
      <c r="F84" s="78"/>
      <c r="G84" s="79">
        <v>4667526.6900000004</v>
      </c>
      <c r="H84" s="79"/>
      <c r="I84" s="30">
        <f t="shared" ref="I84:I85" si="26">G84/D84</f>
        <v>1.0000000000000002</v>
      </c>
    </row>
    <row r="85" spans="1:11" ht="15.75" customHeight="1" x14ac:dyDescent="0.25">
      <c r="B85" s="74" t="s">
        <v>65</v>
      </c>
      <c r="C85" s="74"/>
      <c r="D85" s="76">
        <v>180339.92</v>
      </c>
      <c r="E85" s="77"/>
      <c r="F85" s="78"/>
      <c r="G85" s="79">
        <v>180339.92</v>
      </c>
      <c r="H85" s="79"/>
      <c r="I85" s="30">
        <f t="shared" si="26"/>
        <v>1</v>
      </c>
    </row>
    <row r="86" spans="1:11" ht="15.75" customHeight="1" x14ac:dyDescent="0.25">
      <c r="B86" s="31"/>
      <c r="C86" s="31"/>
      <c r="D86" s="31"/>
      <c r="E86" s="31"/>
      <c r="F86" s="31"/>
      <c r="G86" s="32"/>
      <c r="H86" s="32"/>
      <c r="I86" s="33"/>
    </row>
    <row r="87" spans="1:11" ht="15.75" customHeight="1" x14ac:dyDescent="0.2"/>
    <row r="88" spans="1:11" s="34" customFormat="1" ht="15.75" customHeight="1" x14ac:dyDescent="0.3">
      <c r="B88" s="80" t="s">
        <v>66</v>
      </c>
      <c r="C88" s="80"/>
      <c r="D88" s="35"/>
      <c r="G88" s="81" t="s">
        <v>67</v>
      </c>
      <c r="H88" s="81"/>
      <c r="J88" s="81" t="s">
        <v>68</v>
      </c>
      <c r="K88" s="81"/>
    </row>
    <row r="89" spans="1:11" s="34" customFormat="1" ht="15.75" customHeight="1" x14ac:dyDescent="0.3">
      <c r="B89" s="35"/>
      <c r="C89" s="35"/>
      <c r="D89" s="35"/>
      <c r="G89" s="36"/>
      <c r="H89" s="36"/>
      <c r="J89" s="36"/>
      <c r="K89" s="36"/>
    </row>
    <row r="90" spans="1:11" s="34" customFormat="1" ht="15.75" customHeight="1" x14ac:dyDescent="0.3">
      <c r="B90" s="35"/>
      <c r="C90" s="35"/>
      <c r="D90" s="35"/>
      <c r="G90" s="36"/>
      <c r="H90" s="36"/>
      <c r="J90" s="36"/>
      <c r="K90" s="36"/>
    </row>
    <row r="91" spans="1:11" s="34" customFormat="1" ht="15.75" customHeight="1" x14ac:dyDescent="0.3">
      <c r="A91" s="37"/>
      <c r="B91" s="82" t="s">
        <v>69</v>
      </c>
      <c r="C91" s="82"/>
      <c r="D91" s="38"/>
      <c r="E91" s="39"/>
      <c r="F91" s="83" t="s">
        <v>70</v>
      </c>
      <c r="G91" s="83"/>
      <c r="H91" s="83"/>
      <c r="I91" s="40"/>
      <c r="J91" s="83" t="s">
        <v>71</v>
      </c>
      <c r="K91" s="83"/>
    </row>
    <row r="92" spans="1:11" s="34" customFormat="1" ht="15.75" customHeight="1" x14ac:dyDescent="0.3">
      <c r="A92" s="37"/>
      <c r="B92" s="84"/>
      <c r="C92" s="84"/>
      <c r="D92" s="41"/>
      <c r="G92" s="84"/>
      <c r="H92" s="84"/>
      <c r="J92" s="84"/>
      <c r="K92" s="84"/>
    </row>
    <row r="93" spans="1:11" ht="15.75" customHeight="1" x14ac:dyDescent="0.2">
      <c r="A93" s="4"/>
      <c r="B93" s="39"/>
      <c r="C93" s="39"/>
      <c r="D93" s="39"/>
      <c r="G93" s="39"/>
      <c r="H93" s="39"/>
      <c r="J93" s="39"/>
      <c r="K93" s="39"/>
    </row>
    <row r="94" spans="1:11" ht="15.75" customHeight="1" x14ac:dyDescent="0.2"/>
    <row r="95" spans="1:11" ht="15.75" customHeight="1" x14ac:dyDescent="0.2">
      <c r="A95" s="42" t="s">
        <v>72</v>
      </c>
    </row>
    <row r="96" spans="1:11" x14ac:dyDescent="0.2">
      <c r="A96" s="42"/>
    </row>
    <row r="97" spans="1:12" x14ac:dyDescent="0.2">
      <c r="A97" s="42"/>
    </row>
    <row r="98" spans="1:12" ht="15.75" customHeight="1" x14ac:dyDescent="0.2">
      <c r="A98" s="42"/>
    </row>
    <row r="99" spans="1:12" ht="15.75" customHeight="1" x14ac:dyDescent="0.25">
      <c r="A99" s="85" t="s">
        <v>1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</row>
    <row r="100" spans="1:12" ht="15.75" customHeight="1" x14ac:dyDescent="0.2">
      <c r="B100" s="5"/>
      <c r="C100" s="5"/>
      <c r="D100" s="5"/>
      <c r="E100" s="5"/>
      <c r="F100" s="5"/>
      <c r="G100" s="5"/>
      <c r="H100" s="5"/>
    </row>
    <row r="101" spans="1:12" s="43" customFormat="1" ht="15.75" customHeight="1" x14ac:dyDescent="0.25">
      <c r="A101" s="59" t="s">
        <v>73</v>
      </c>
      <c r="B101" s="59"/>
      <c r="C101" s="59"/>
      <c r="D101" s="3"/>
      <c r="E101" s="59" t="s">
        <v>74</v>
      </c>
      <c r="F101" s="59"/>
      <c r="G101" s="59"/>
      <c r="H101" s="59"/>
      <c r="I101" s="59"/>
      <c r="J101" s="59"/>
      <c r="K101" s="59"/>
      <c r="L101" s="59"/>
    </row>
    <row r="102" spans="1:12" ht="15.75" customHeight="1" x14ac:dyDescent="0.2">
      <c r="A102" s="39"/>
      <c r="B102" s="39"/>
      <c r="C102" s="44"/>
      <c r="D102" s="44"/>
      <c r="F102" s="39"/>
      <c r="G102" s="39"/>
      <c r="H102" s="39"/>
    </row>
    <row r="103" spans="1:12" ht="15.75" customHeight="1" x14ac:dyDescent="0.2">
      <c r="A103" s="45" t="s">
        <v>75</v>
      </c>
      <c r="B103" s="46"/>
      <c r="C103" s="46"/>
      <c r="D103" s="46"/>
      <c r="E103" s="91" t="s">
        <v>76</v>
      </c>
      <c r="F103" s="91"/>
      <c r="G103" s="91"/>
      <c r="H103" s="91"/>
      <c r="I103" s="91"/>
    </row>
    <row r="104" spans="1:12" ht="5.0999999999999996" customHeight="1" x14ac:dyDescent="0.2">
      <c r="A104" s="47"/>
      <c r="B104" s="47"/>
      <c r="C104" s="47"/>
      <c r="D104" s="47"/>
      <c r="E104" s="47"/>
      <c r="F104" s="48"/>
      <c r="G104" s="48"/>
    </row>
    <row r="105" spans="1:12" ht="15.75" customHeight="1" x14ac:dyDescent="0.25">
      <c r="A105" s="92" t="s">
        <v>77</v>
      </c>
      <c r="B105" s="92"/>
      <c r="C105" s="46"/>
      <c r="D105" s="46"/>
      <c r="E105" s="91" t="s">
        <v>78</v>
      </c>
      <c r="F105" s="91"/>
      <c r="G105" s="91"/>
      <c r="H105" s="91"/>
      <c r="I105" s="91"/>
      <c r="J105" s="49"/>
      <c r="K105" s="49"/>
      <c r="L105" s="49"/>
    </row>
    <row r="106" spans="1:12" ht="5.0999999999999996" customHeight="1" x14ac:dyDescent="0.2">
      <c r="A106" s="4"/>
      <c r="B106" s="4"/>
    </row>
    <row r="107" spans="1:12" ht="15.75" customHeight="1" x14ac:dyDescent="0.25">
      <c r="A107" s="50" t="s">
        <v>79</v>
      </c>
      <c r="B107" s="50"/>
      <c r="E107" s="2" t="s">
        <v>80</v>
      </c>
    </row>
    <row r="108" spans="1:12" ht="5.0999999999999996" customHeight="1" x14ac:dyDescent="0.2">
      <c r="A108" s="4"/>
      <c r="B108" s="4"/>
    </row>
    <row r="109" spans="1:12" ht="47.25" customHeight="1" x14ac:dyDescent="0.25">
      <c r="A109" s="51" t="s">
        <v>81</v>
      </c>
      <c r="B109" s="50"/>
      <c r="E109" s="87" t="s">
        <v>82</v>
      </c>
      <c r="F109" s="87"/>
      <c r="G109" s="87"/>
      <c r="H109" s="87"/>
      <c r="I109" s="87"/>
      <c r="J109" s="87"/>
      <c r="K109" s="87"/>
      <c r="L109" s="87"/>
    </row>
    <row r="110" spans="1:12" ht="5.0999999999999996" customHeight="1" x14ac:dyDescent="0.2">
      <c r="A110" s="4"/>
      <c r="B110" s="4"/>
      <c r="E110" s="52"/>
    </row>
    <row r="111" spans="1:12" ht="47.25" customHeight="1" x14ac:dyDescent="0.25">
      <c r="A111" s="51" t="s">
        <v>83</v>
      </c>
      <c r="B111" s="50"/>
      <c r="E111" s="93" t="s">
        <v>84</v>
      </c>
      <c r="F111" s="93"/>
      <c r="G111" s="93"/>
      <c r="H111" s="93"/>
      <c r="I111" s="93"/>
      <c r="J111" s="93"/>
      <c r="K111" s="93"/>
      <c r="L111" s="93"/>
    </row>
    <row r="112" spans="1:12" ht="5.0999999999999996" customHeight="1" x14ac:dyDescent="0.25">
      <c r="A112" s="4"/>
      <c r="B112" s="4"/>
      <c r="E112" s="2"/>
    </row>
    <row r="113" spans="1:12" ht="49.5" customHeight="1" x14ac:dyDescent="0.25">
      <c r="A113" s="51" t="s">
        <v>7</v>
      </c>
      <c r="B113" s="50"/>
      <c r="E113" s="86" t="s">
        <v>85</v>
      </c>
      <c r="F113" s="86"/>
      <c r="G113" s="86"/>
      <c r="H113" s="86"/>
      <c r="I113" s="86"/>
      <c r="J113" s="86"/>
      <c r="K113" s="86"/>
      <c r="L113" s="86"/>
    </row>
    <row r="114" spans="1:12" ht="5.0999999999999996" customHeight="1" x14ac:dyDescent="0.25">
      <c r="A114" s="4"/>
      <c r="B114" s="4"/>
      <c r="E114" s="2"/>
    </row>
    <row r="115" spans="1:12" ht="49.5" customHeight="1" x14ac:dyDescent="0.25">
      <c r="A115" s="51" t="s">
        <v>86</v>
      </c>
      <c r="B115" s="50"/>
      <c r="E115" s="86" t="s">
        <v>87</v>
      </c>
      <c r="F115" s="86"/>
      <c r="G115" s="86"/>
      <c r="H115" s="86"/>
      <c r="I115" s="86"/>
      <c r="J115" s="86"/>
      <c r="K115" s="86"/>
      <c r="L115" s="86"/>
    </row>
    <row r="116" spans="1:12" ht="5.0999999999999996" customHeight="1" x14ac:dyDescent="0.2">
      <c r="A116" s="48"/>
      <c r="B116" s="48"/>
    </row>
    <row r="117" spans="1:12" ht="30.75" customHeight="1" x14ac:dyDescent="0.25">
      <c r="A117" s="53" t="s">
        <v>9</v>
      </c>
      <c r="B117" s="50"/>
      <c r="E117" s="87" t="s">
        <v>88</v>
      </c>
      <c r="F117" s="88"/>
      <c r="G117" s="88"/>
      <c r="H117" s="88"/>
      <c r="I117" s="88"/>
      <c r="J117" s="88"/>
      <c r="K117" s="88"/>
      <c r="L117" s="88"/>
    </row>
    <row r="118" spans="1:12" ht="5.0999999999999996" customHeight="1" x14ac:dyDescent="0.2">
      <c r="A118" s="4"/>
      <c r="B118" s="4"/>
    </row>
    <row r="119" spans="1:12" ht="15.75" customHeight="1" x14ac:dyDescent="0.25">
      <c r="A119" s="50" t="s">
        <v>89</v>
      </c>
      <c r="B119" s="50"/>
      <c r="E119" s="2" t="s">
        <v>90</v>
      </c>
    </row>
    <row r="120" spans="1:12" ht="5.0999999999999996" customHeight="1" x14ac:dyDescent="0.2">
      <c r="A120" s="4"/>
      <c r="B120" s="4"/>
    </row>
    <row r="121" spans="1:12" ht="15.75" customHeight="1" x14ac:dyDescent="0.25">
      <c r="A121" s="54" t="s">
        <v>91</v>
      </c>
      <c r="B121" s="50"/>
      <c r="E121" s="55" t="s">
        <v>92</v>
      </c>
    </row>
    <row r="122" spans="1:12" ht="5.0999999999999996" customHeight="1" x14ac:dyDescent="0.2">
      <c r="A122" s="4"/>
      <c r="B122" s="4"/>
    </row>
    <row r="123" spans="1:12" ht="15.75" customHeight="1" x14ac:dyDescent="0.25">
      <c r="A123" s="50" t="s">
        <v>93</v>
      </c>
      <c r="B123" s="50"/>
      <c r="E123" s="2" t="s">
        <v>94</v>
      </c>
    </row>
    <row r="124" spans="1:12" ht="5.0999999999999996" customHeight="1" x14ac:dyDescent="0.2">
      <c r="A124" s="4"/>
      <c r="B124" s="4"/>
    </row>
    <row r="125" spans="1:12" ht="15.75" customHeight="1" x14ac:dyDescent="0.25">
      <c r="A125" s="50" t="s">
        <v>95</v>
      </c>
      <c r="B125" s="50"/>
      <c r="E125" s="2" t="s">
        <v>96</v>
      </c>
    </row>
    <row r="126" spans="1:12" ht="5.0999999999999996" customHeight="1" x14ac:dyDescent="0.25">
      <c r="A126" s="50"/>
      <c r="B126" s="50"/>
      <c r="E126" s="2"/>
    </row>
    <row r="127" spans="1:12" ht="15.75" customHeight="1" x14ac:dyDescent="0.25">
      <c r="A127" s="54" t="s">
        <v>97</v>
      </c>
      <c r="B127" s="50"/>
      <c r="E127" s="55" t="s">
        <v>98</v>
      </c>
    </row>
    <row r="128" spans="1:12" ht="5.0999999999999996" customHeight="1" x14ac:dyDescent="0.2">
      <c r="A128" s="4"/>
      <c r="B128" s="4"/>
    </row>
    <row r="129" spans="1:12" ht="37.5" customHeight="1" x14ac:dyDescent="0.25">
      <c r="A129" s="56" t="s">
        <v>99</v>
      </c>
      <c r="B129" s="50"/>
      <c r="E129" s="89" t="s">
        <v>100</v>
      </c>
      <c r="F129" s="90"/>
      <c r="G129" s="90"/>
      <c r="H129" s="90"/>
      <c r="I129" s="90"/>
      <c r="J129" s="90"/>
      <c r="K129" s="90"/>
      <c r="L129" s="90"/>
    </row>
    <row r="130" spans="1:12" ht="5.0999999999999996" customHeight="1" x14ac:dyDescent="0.2">
      <c r="A130" s="4"/>
      <c r="B130" s="4"/>
    </row>
    <row r="131" spans="1:12" ht="15.75" customHeight="1" x14ac:dyDescent="0.25">
      <c r="A131" s="50" t="s">
        <v>101</v>
      </c>
      <c r="B131" s="50"/>
      <c r="E131" s="2" t="s">
        <v>102</v>
      </c>
    </row>
    <row r="132" spans="1:12" ht="5.0999999999999996" customHeight="1" x14ac:dyDescent="0.2">
      <c r="A132" s="4"/>
      <c r="B132" s="4"/>
    </row>
    <row r="133" spans="1:12" ht="15.75" customHeight="1" x14ac:dyDescent="0.25">
      <c r="A133" s="50" t="s">
        <v>103</v>
      </c>
      <c r="B133" s="50"/>
      <c r="E133" s="2" t="s">
        <v>104</v>
      </c>
    </row>
    <row r="134" spans="1:12" ht="5.0999999999999996" customHeight="1" x14ac:dyDescent="0.2">
      <c r="A134" s="4"/>
      <c r="B134" s="4"/>
    </row>
    <row r="135" spans="1:12" ht="15.75" customHeight="1" x14ac:dyDescent="0.25">
      <c r="A135" s="50" t="s">
        <v>105</v>
      </c>
      <c r="B135" s="50"/>
      <c r="E135" s="2" t="s">
        <v>106</v>
      </c>
    </row>
    <row r="136" spans="1:12" ht="5.0999999999999996" customHeight="1" x14ac:dyDescent="0.2">
      <c r="A136" s="4"/>
      <c r="B136" s="4"/>
    </row>
    <row r="137" spans="1:12" ht="15.75" customHeight="1" x14ac:dyDescent="0.25">
      <c r="A137" s="50" t="s">
        <v>107</v>
      </c>
      <c r="B137" s="50"/>
      <c r="E137" s="2" t="s">
        <v>108</v>
      </c>
    </row>
    <row r="138" spans="1:12" ht="5.0999999999999996" customHeight="1" x14ac:dyDescent="0.2">
      <c r="A138" s="4"/>
      <c r="B138" s="4"/>
    </row>
    <row r="139" spans="1:12" ht="15.75" customHeight="1" x14ac:dyDescent="0.25">
      <c r="A139" s="57" t="s">
        <v>15</v>
      </c>
      <c r="B139" s="50"/>
      <c r="E139" s="2" t="s">
        <v>109</v>
      </c>
    </row>
  </sheetData>
  <mergeCells count="54">
    <mergeCell ref="E115:L115"/>
    <mergeCell ref="E117:L117"/>
    <mergeCell ref="E129:L129"/>
    <mergeCell ref="E103:I103"/>
    <mergeCell ref="A105:B105"/>
    <mergeCell ref="E105:I105"/>
    <mergeCell ref="E109:L109"/>
    <mergeCell ref="E111:L111"/>
    <mergeCell ref="E113:L113"/>
    <mergeCell ref="B92:C92"/>
    <mergeCell ref="G92:H92"/>
    <mergeCell ref="J92:K92"/>
    <mergeCell ref="A99:L99"/>
    <mergeCell ref="A101:C101"/>
    <mergeCell ref="E101:L101"/>
    <mergeCell ref="B88:C88"/>
    <mergeCell ref="G88:H88"/>
    <mergeCell ref="J88:K88"/>
    <mergeCell ref="B91:C91"/>
    <mergeCell ref="F91:H91"/>
    <mergeCell ref="J91:K91"/>
    <mergeCell ref="B84:C84"/>
    <mergeCell ref="D84:F84"/>
    <mergeCell ref="G84:H84"/>
    <mergeCell ref="B85:C85"/>
    <mergeCell ref="D85:F85"/>
    <mergeCell ref="G85:H85"/>
    <mergeCell ref="B82:C82"/>
    <mergeCell ref="D82:F82"/>
    <mergeCell ref="G82:H82"/>
    <mergeCell ref="B83:C83"/>
    <mergeCell ref="D83:F83"/>
    <mergeCell ref="G83:H83"/>
    <mergeCell ref="C39:D39"/>
    <mergeCell ref="C78:D78"/>
    <mergeCell ref="B81:C81"/>
    <mergeCell ref="D81:F81"/>
    <mergeCell ref="G81:H81"/>
    <mergeCell ref="K11:K12"/>
    <mergeCell ref="A4:L4"/>
    <mergeCell ref="A6:L6"/>
    <mergeCell ref="A8:L8"/>
    <mergeCell ref="C10:G10"/>
    <mergeCell ref="H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62992125984251968" right="0.62992125984251968" top="0.39370078740157483" bottom="0.23622047244094491" header="0" footer="0"/>
  <pageSetup scale="66" fitToHeight="2" orientation="landscape" horizontalDpi="4294967293" r:id="rId1"/>
  <headerFooter alignWithMargins="0">
    <oddFooter>&amp;R</oddFooter>
  </headerFooter>
  <rowBreaks count="1" manualBreakCount="1"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diciembre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Datos</dc:creator>
  <cp:lastModifiedBy>LENOVO</cp:lastModifiedBy>
  <cp:lastPrinted>2019-04-28T17:47:22Z</cp:lastPrinted>
  <dcterms:created xsi:type="dcterms:W3CDTF">2018-07-10T08:04:48Z</dcterms:created>
  <dcterms:modified xsi:type="dcterms:W3CDTF">2019-04-28T18:46:00Z</dcterms:modified>
</cp:coreProperties>
</file>