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~1\B)CUEN~1\B)INFO~1\BE165~1.2)E\29E25~1.EST\"/>
    </mc:Choice>
  </mc:AlternateContent>
  <xr:revisionPtr revIDLastSave="0" documentId="12_ncr:500000_{FE3674FD-CEAE-4569-8146-E0C85CF1021C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DIC 2017" sheetId="17" r:id="rId1"/>
  </sheets>
  <definedNames>
    <definedName name="_xlnm._FilterDatabase" localSheetId="0" hidden="1">'DIC 2017'!$B$1:$B$509</definedName>
    <definedName name="_xlnm.Print_Titles" localSheetId="0">'DIC 2017'!$1:$8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17" l="1"/>
  <c r="D147" i="17"/>
  <c r="D80" i="17"/>
  <c r="D29" i="17"/>
  <c r="D18" i="17"/>
  <c r="F166" i="17" l="1"/>
  <c r="F165" i="17" s="1"/>
  <c r="F29" i="17"/>
  <c r="F80" i="17"/>
  <c r="D209" i="17"/>
  <c r="D216" i="17"/>
  <c r="D250" i="17"/>
  <c r="F250" i="17"/>
  <c r="D275" i="17"/>
  <c r="F275" i="17"/>
  <c r="D268" i="17"/>
  <c r="F268" i="17"/>
  <c r="E272" i="17"/>
  <c r="D298" i="17"/>
  <c r="C356" i="17"/>
  <c r="F461" i="17"/>
  <c r="G474" i="17"/>
  <c r="E475" i="17"/>
  <c r="H475" i="17" s="1"/>
  <c r="D473" i="17"/>
  <c r="D472" i="17"/>
  <c r="E472" i="17" s="1"/>
  <c r="D471" i="17"/>
  <c r="E471" i="17" s="1"/>
  <c r="D470" i="17"/>
  <c r="E470" i="17" s="1"/>
  <c r="D468" i="17"/>
  <c r="E468" i="17" s="1"/>
  <c r="G465" i="17"/>
  <c r="G466" i="17"/>
  <c r="G467" i="17"/>
  <c r="G468" i="17"/>
  <c r="G469" i="17"/>
  <c r="G470" i="17"/>
  <c r="G471" i="17"/>
  <c r="G472" i="17"/>
  <c r="G473" i="17"/>
  <c r="G464" i="17"/>
  <c r="E467" i="17"/>
  <c r="H467" i="17" s="1"/>
  <c r="E469" i="17"/>
  <c r="E473" i="17"/>
  <c r="E474" i="17"/>
  <c r="E464" i="17"/>
  <c r="E465" i="17"/>
  <c r="E466" i="17"/>
  <c r="H466" i="17" s="1"/>
  <c r="D363" i="17"/>
  <c r="D356" i="17" s="1"/>
  <c r="E242" i="17"/>
  <c r="D234" i="17"/>
  <c r="D200" i="17"/>
  <c r="D198" i="17" s="1"/>
  <c r="D195" i="17"/>
  <c r="D155" i="17"/>
  <c r="D22" i="17"/>
  <c r="H465" i="17" l="1"/>
  <c r="H471" i="17"/>
  <c r="H472" i="17"/>
  <c r="H470" i="17"/>
  <c r="H469" i="17"/>
  <c r="H464" i="17"/>
  <c r="H468" i="17"/>
  <c r="G258" i="17"/>
  <c r="F56" i="17"/>
  <c r="F205" i="17"/>
  <c r="F460" i="17"/>
  <c r="F459" i="17" s="1"/>
  <c r="G462" i="17"/>
  <c r="E462" i="17"/>
  <c r="F393" i="17"/>
  <c r="F394" i="17"/>
  <c r="F361" i="17"/>
  <c r="F363" i="17"/>
  <c r="F194" i="17"/>
  <c r="F193" i="17" s="1"/>
  <c r="D194" i="17"/>
  <c r="D193" i="17" s="1"/>
  <c r="C194" i="17"/>
  <c r="C193" i="17" s="1"/>
  <c r="G195" i="17"/>
  <c r="G194" i="17" s="1"/>
  <c r="G193" i="17" s="1"/>
  <c r="E195" i="17"/>
  <c r="F331" i="17"/>
  <c r="F294" i="17"/>
  <c r="F228" i="17"/>
  <c r="F226" i="17"/>
  <c r="F208" i="17"/>
  <c r="F242" i="17"/>
  <c r="F212" i="17"/>
  <c r="H195" i="17" l="1"/>
  <c r="H194" i="17" s="1"/>
  <c r="H193" i="17" s="1"/>
  <c r="H462" i="17"/>
  <c r="F356" i="17"/>
  <c r="E194" i="17"/>
  <c r="E193" i="17" s="1"/>
  <c r="H473" i="17"/>
  <c r="F174" i="17"/>
  <c r="F149" i="17"/>
  <c r="F147" i="17" s="1"/>
  <c r="F128" i="17"/>
  <c r="G107" i="17"/>
  <c r="G106" i="17" s="1"/>
  <c r="G105" i="17" s="1"/>
  <c r="E107" i="17"/>
  <c r="E106" i="17" s="1"/>
  <c r="E105" i="17" s="1"/>
  <c r="F106" i="17"/>
  <c r="F105" i="17" s="1"/>
  <c r="D106" i="17"/>
  <c r="D105" i="17" s="1"/>
  <c r="C106" i="17"/>
  <c r="C105" i="17" s="1"/>
  <c r="G12" i="17"/>
  <c r="H107" i="17" l="1"/>
  <c r="H106" i="17" s="1"/>
  <c r="H105" i="17" s="1"/>
  <c r="F492" i="17"/>
  <c r="F491" i="17" s="1"/>
  <c r="F490" i="17" s="1"/>
  <c r="E492" i="17"/>
  <c r="H492" i="17" s="1"/>
  <c r="H491" i="17" s="1"/>
  <c r="H490" i="17" s="1"/>
  <c r="G491" i="17"/>
  <c r="G490" i="17" s="1"/>
  <c r="D491" i="17"/>
  <c r="D490" i="17" s="1"/>
  <c r="C491" i="17"/>
  <c r="G487" i="17"/>
  <c r="G486" i="17" s="1"/>
  <c r="G485" i="17" s="1"/>
  <c r="G484" i="17" s="1"/>
  <c r="H486" i="17"/>
  <c r="H485" i="17" s="1"/>
  <c r="H484" i="17" s="1"/>
  <c r="F486" i="17"/>
  <c r="F485" i="17" s="1"/>
  <c r="F484" i="17" s="1"/>
  <c r="E484" i="17"/>
  <c r="D484" i="17"/>
  <c r="C484" i="17"/>
  <c r="H482" i="17"/>
  <c r="H479" i="17"/>
  <c r="G479" i="17"/>
  <c r="F479" i="17"/>
  <c r="E479" i="17"/>
  <c r="D479" i="17"/>
  <c r="C479" i="17"/>
  <c r="G477" i="17"/>
  <c r="G476" i="17" s="1"/>
  <c r="F477" i="17"/>
  <c r="F476" i="17" s="1"/>
  <c r="E477" i="17"/>
  <c r="D477" i="17"/>
  <c r="C477" i="17"/>
  <c r="C476" i="17" s="1"/>
  <c r="H476" i="17"/>
  <c r="E476" i="17"/>
  <c r="D476" i="17"/>
  <c r="H474" i="17"/>
  <c r="G463" i="17"/>
  <c r="G461" i="17" s="1"/>
  <c r="E463" i="17"/>
  <c r="E461" i="17" s="1"/>
  <c r="E460" i="17" s="1"/>
  <c r="E459" i="17" s="1"/>
  <c r="D460" i="17"/>
  <c r="D459" i="17" s="1"/>
  <c r="C460" i="17"/>
  <c r="C459" i="17" s="1"/>
  <c r="G458" i="17"/>
  <c r="G457" i="17" s="1"/>
  <c r="G456" i="17" s="1"/>
  <c r="G452" i="17" s="1"/>
  <c r="E458" i="17"/>
  <c r="F457" i="17"/>
  <c r="F456" i="17" s="1"/>
  <c r="F452" i="17" s="1"/>
  <c r="D457" i="17"/>
  <c r="D456" i="17" s="1"/>
  <c r="C457" i="17"/>
  <c r="C456" i="17" s="1"/>
  <c r="G455" i="17"/>
  <c r="E455" i="17"/>
  <c r="E454" i="17" s="1"/>
  <c r="F454" i="17"/>
  <c r="F453" i="17" s="1"/>
  <c r="D454" i="17"/>
  <c r="D453" i="17" s="1"/>
  <c r="D452" i="17" s="1"/>
  <c r="C454" i="17"/>
  <c r="C453" i="17" s="1"/>
  <c r="C452" i="17" s="1"/>
  <c r="E453" i="17"/>
  <c r="G451" i="17"/>
  <c r="E451" i="17"/>
  <c r="G450" i="17"/>
  <c r="E450" i="17"/>
  <c r="F449" i="17"/>
  <c r="F448" i="17" s="1"/>
  <c r="D449" i="17"/>
  <c r="D448" i="17" s="1"/>
  <c r="C449" i="17"/>
  <c r="C448" i="17" s="1"/>
  <c r="G446" i="17"/>
  <c r="G445" i="17" s="1"/>
  <c r="G444" i="17" s="1"/>
  <c r="E446" i="17"/>
  <c r="E445" i="17" s="1"/>
  <c r="E444" i="17" s="1"/>
  <c r="H445" i="17"/>
  <c r="H444" i="17" s="1"/>
  <c r="F445" i="17"/>
  <c r="F444" i="17" s="1"/>
  <c r="D445" i="17"/>
  <c r="D444" i="17" s="1"/>
  <c r="C445" i="17"/>
  <c r="C444" i="17" s="1"/>
  <c r="G443" i="17"/>
  <c r="E443" i="17"/>
  <c r="G442" i="17"/>
  <c r="G441" i="17" s="1"/>
  <c r="E442" i="17"/>
  <c r="F441" i="17"/>
  <c r="D441" i="17"/>
  <c r="C441" i="17"/>
  <c r="G439" i="17"/>
  <c r="G438" i="17" s="1"/>
  <c r="E439" i="17"/>
  <c r="F438" i="17"/>
  <c r="E438" i="17"/>
  <c r="D438" i="17"/>
  <c r="C438" i="17"/>
  <c r="G437" i="17"/>
  <c r="G436" i="17" s="1"/>
  <c r="H436" i="17"/>
  <c r="F436" i="17"/>
  <c r="E436" i="17"/>
  <c r="D436" i="17"/>
  <c r="C436" i="17"/>
  <c r="G435" i="17"/>
  <c r="E435" i="17"/>
  <c r="G434" i="17"/>
  <c r="E434" i="17"/>
  <c r="F433" i="17"/>
  <c r="D433" i="17"/>
  <c r="C433" i="17"/>
  <c r="G431" i="17"/>
  <c r="G430" i="17" s="1"/>
  <c r="G429" i="17" s="1"/>
  <c r="E431" i="17"/>
  <c r="F430" i="17"/>
  <c r="F429" i="17" s="1"/>
  <c r="D430" i="17"/>
  <c r="D429" i="17" s="1"/>
  <c r="C430" i="17"/>
  <c r="C429" i="17" s="1"/>
  <c r="G428" i="17"/>
  <c r="E428" i="17"/>
  <c r="G427" i="17"/>
  <c r="E427" i="17"/>
  <c r="F426" i="17"/>
  <c r="D426" i="17"/>
  <c r="C426" i="17"/>
  <c r="G424" i="17"/>
  <c r="E424" i="17"/>
  <c r="E423" i="17" s="1"/>
  <c r="E422" i="17" s="1"/>
  <c r="F423" i="17"/>
  <c r="F422" i="17" s="1"/>
  <c r="D423" i="17"/>
  <c r="D422" i="17" s="1"/>
  <c r="C423" i="17"/>
  <c r="C422" i="17" s="1"/>
  <c r="G421" i="17"/>
  <c r="G420" i="17" s="1"/>
  <c r="G419" i="17" s="1"/>
  <c r="G418" i="17" s="1"/>
  <c r="E421" i="17"/>
  <c r="E420" i="17" s="1"/>
  <c r="E419" i="17" s="1"/>
  <c r="E418" i="17" s="1"/>
  <c r="F420" i="17"/>
  <c r="F419" i="17" s="1"/>
  <c r="F418" i="17" s="1"/>
  <c r="D420" i="17"/>
  <c r="D419" i="17" s="1"/>
  <c r="D418" i="17" s="1"/>
  <c r="C420" i="17"/>
  <c r="C419" i="17" s="1"/>
  <c r="C418" i="17" s="1"/>
  <c r="G417" i="17"/>
  <c r="G416" i="17" s="1"/>
  <c r="E417" i="17"/>
  <c r="E416" i="17" s="1"/>
  <c r="F416" i="17"/>
  <c r="D416" i="17"/>
  <c r="C416" i="17"/>
  <c r="G414" i="17"/>
  <c r="E414" i="17"/>
  <c r="G413" i="17"/>
  <c r="E413" i="17"/>
  <c r="H413" i="17" s="1"/>
  <c r="F412" i="17"/>
  <c r="D412" i="17"/>
  <c r="C412" i="17"/>
  <c r="G408" i="17"/>
  <c r="E408" i="17"/>
  <c r="G407" i="17"/>
  <c r="E407" i="17"/>
  <c r="G406" i="17"/>
  <c r="E406" i="17"/>
  <c r="G405" i="17"/>
  <c r="E405" i="17"/>
  <c r="E404" i="17"/>
  <c r="D403" i="17"/>
  <c r="C403" i="17"/>
  <c r="G402" i="17"/>
  <c r="E402" i="17"/>
  <c r="G401" i="17"/>
  <c r="E401" i="17"/>
  <c r="G400" i="17"/>
  <c r="E400" i="17"/>
  <c r="G399" i="17"/>
  <c r="E399" i="17"/>
  <c r="F398" i="17"/>
  <c r="D398" i="17"/>
  <c r="C398" i="17"/>
  <c r="G395" i="17"/>
  <c r="G394" i="17" s="1"/>
  <c r="E395" i="17"/>
  <c r="E394" i="17" s="1"/>
  <c r="D394" i="17"/>
  <c r="C394" i="17"/>
  <c r="G393" i="17"/>
  <c r="E393" i="17"/>
  <c r="G392" i="17"/>
  <c r="E392" i="17"/>
  <c r="G391" i="17"/>
  <c r="E391" i="17"/>
  <c r="G390" i="17"/>
  <c r="E390" i="17"/>
  <c r="G389" i="17"/>
  <c r="E389" i="17"/>
  <c r="D388" i="17"/>
  <c r="C388" i="17"/>
  <c r="G387" i="17"/>
  <c r="E387" i="17"/>
  <c r="G386" i="17"/>
  <c r="E386" i="17"/>
  <c r="G385" i="17"/>
  <c r="G384" i="17" s="1"/>
  <c r="E385" i="17"/>
  <c r="F384" i="17"/>
  <c r="D384" i="17"/>
  <c r="C384" i="17"/>
  <c r="C383" i="17" s="1"/>
  <c r="C382" i="17" s="1"/>
  <c r="G381" i="17"/>
  <c r="G380" i="17" s="1"/>
  <c r="E381" i="17"/>
  <c r="F380" i="17"/>
  <c r="D380" i="17"/>
  <c r="C380" i="17"/>
  <c r="G379" i="17"/>
  <c r="E379" i="17"/>
  <c r="G378" i="17"/>
  <c r="E378" i="17"/>
  <c r="G377" i="17"/>
  <c r="E377" i="17"/>
  <c r="G376" i="17"/>
  <c r="E376" i="17"/>
  <c r="G375" i="17"/>
  <c r="E375" i="17"/>
  <c r="H375" i="17" s="1"/>
  <c r="F374" i="17"/>
  <c r="D374" i="17"/>
  <c r="C374" i="17"/>
  <c r="G373" i="17"/>
  <c r="E373" i="17"/>
  <c r="G372" i="17"/>
  <c r="E372" i="17"/>
  <c r="G371" i="17"/>
  <c r="E371" i="17"/>
  <c r="F370" i="17"/>
  <c r="D370" i="17"/>
  <c r="C370" i="17"/>
  <c r="G369" i="17"/>
  <c r="E369" i="17"/>
  <c r="G368" i="17"/>
  <c r="E368" i="17"/>
  <c r="G367" i="17"/>
  <c r="E367" i="17"/>
  <c r="F366" i="17"/>
  <c r="D366" i="17"/>
  <c r="C366" i="17"/>
  <c r="G363" i="17"/>
  <c r="E363" i="17"/>
  <c r="G362" i="17"/>
  <c r="E362" i="17"/>
  <c r="G361" i="17"/>
  <c r="E361" i="17"/>
  <c r="G360" i="17"/>
  <c r="E360" i="17"/>
  <c r="G359" i="17"/>
  <c r="E359" i="17"/>
  <c r="G358" i="17"/>
  <c r="E358" i="17"/>
  <c r="G357" i="17"/>
  <c r="E357" i="17"/>
  <c r="G355" i="17"/>
  <c r="E355" i="17"/>
  <c r="E354" i="17"/>
  <c r="G353" i="17"/>
  <c r="E353" i="17"/>
  <c r="D352" i="17"/>
  <c r="C352" i="17"/>
  <c r="G351" i="17"/>
  <c r="E351" i="17"/>
  <c r="G350" i="17"/>
  <c r="E350" i="17"/>
  <c r="G349" i="17"/>
  <c r="E349" i="17"/>
  <c r="G348" i="17"/>
  <c r="E348" i="17"/>
  <c r="F347" i="17"/>
  <c r="D347" i="17"/>
  <c r="C347" i="17"/>
  <c r="G343" i="17"/>
  <c r="G342" i="17" s="1"/>
  <c r="G341" i="17" s="1"/>
  <c r="E343" i="17"/>
  <c r="E342" i="17" s="1"/>
  <c r="E341" i="17" s="1"/>
  <c r="F342" i="17"/>
  <c r="F341" i="17" s="1"/>
  <c r="D342" i="17"/>
  <c r="D341" i="17" s="1"/>
  <c r="C342" i="17"/>
  <c r="C341" i="17" s="1"/>
  <c r="G340" i="17"/>
  <c r="G339" i="17" s="1"/>
  <c r="G338" i="17" s="1"/>
  <c r="E340" i="17"/>
  <c r="F339" i="17"/>
  <c r="F338" i="17" s="1"/>
  <c r="D339" i="17"/>
  <c r="D338" i="17" s="1"/>
  <c r="C339" i="17"/>
  <c r="C338" i="17" s="1"/>
  <c r="G337" i="17"/>
  <c r="G336" i="17" s="1"/>
  <c r="G335" i="17" s="1"/>
  <c r="E337" i="17"/>
  <c r="F336" i="17"/>
  <c r="F335" i="17" s="1"/>
  <c r="D336" i="17"/>
  <c r="D335" i="17" s="1"/>
  <c r="C336" i="17"/>
  <c r="C335" i="17" s="1"/>
  <c r="G334" i="17"/>
  <c r="G333" i="17" s="1"/>
  <c r="G332" i="17" s="1"/>
  <c r="E334" i="17"/>
  <c r="E333" i="17" s="1"/>
  <c r="E332" i="17" s="1"/>
  <c r="F333" i="17"/>
  <c r="F332" i="17" s="1"/>
  <c r="D333" i="17"/>
  <c r="D332" i="17" s="1"/>
  <c r="C333" i="17"/>
  <c r="C332" i="17" s="1"/>
  <c r="G331" i="17"/>
  <c r="G330" i="17" s="1"/>
  <c r="G329" i="17" s="1"/>
  <c r="E331" i="17"/>
  <c r="E330" i="17" s="1"/>
  <c r="E329" i="17" s="1"/>
  <c r="F330" i="17"/>
  <c r="F329" i="17" s="1"/>
  <c r="D330" i="17"/>
  <c r="D329" i="17" s="1"/>
  <c r="G328" i="17"/>
  <c r="G327" i="17" s="1"/>
  <c r="G326" i="17" s="1"/>
  <c r="E328" i="17"/>
  <c r="E327" i="17" s="1"/>
  <c r="E326" i="17" s="1"/>
  <c r="F327" i="17"/>
  <c r="D327" i="17"/>
  <c r="D326" i="17" s="1"/>
  <c r="C327" i="17"/>
  <c r="C326" i="17" s="1"/>
  <c r="F326" i="17"/>
  <c r="G325" i="17"/>
  <c r="G324" i="17" s="1"/>
  <c r="G323" i="17" s="1"/>
  <c r="E325" i="17"/>
  <c r="E324" i="17" s="1"/>
  <c r="E323" i="17" s="1"/>
  <c r="F324" i="17"/>
  <c r="F323" i="17" s="1"/>
  <c r="D324" i="17"/>
  <c r="D323" i="17" s="1"/>
  <c r="C324" i="17"/>
  <c r="C323" i="17" s="1"/>
  <c r="H321" i="17"/>
  <c r="G321" i="17"/>
  <c r="F321" i="17"/>
  <c r="E321" i="17"/>
  <c r="D321" i="17"/>
  <c r="C321" i="17"/>
  <c r="G320" i="17"/>
  <c r="E320" i="17"/>
  <c r="G319" i="17"/>
  <c r="E319" i="17"/>
  <c r="G318" i="17"/>
  <c r="E318" i="17"/>
  <c r="F317" i="17"/>
  <c r="F315" i="17" s="1"/>
  <c r="D317" i="17"/>
  <c r="D315" i="17" s="1"/>
  <c r="C317" i="17"/>
  <c r="C315" i="17" s="1"/>
  <c r="G316" i="17"/>
  <c r="E316" i="17"/>
  <c r="G314" i="17"/>
  <c r="E314" i="17"/>
  <c r="G313" i="17"/>
  <c r="E313" i="17"/>
  <c r="F312" i="17"/>
  <c r="D312" i="17"/>
  <c r="C312" i="17"/>
  <c r="G311" i="17"/>
  <c r="E311" i="17"/>
  <c r="G310" i="17"/>
  <c r="E310" i="17"/>
  <c r="G309" i="17"/>
  <c r="E309" i="17"/>
  <c r="F308" i="17"/>
  <c r="D308" i="17"/>
  <c r="C308" i="17"/>
  <c r="E306" i="17"/>
  <c r="F305" i="17"/>
  <c r="E305" i="17"/>
  <c r="G304" i="17"/>
  <c r="E304" i="17"/>
  <c r="G303" i="17"/>
  <c r="E303" i="17"/>
  <c r="G302" i="17"/>
  <c r="E302" i="17"/>
  <c r="G301" i="17"/>
  <c r="E301" i="17"/>
  <c r="G300" i="17"/>
  <c r="E300" i="17"/>
  <c r="G299" i="17"/>
  <c r="E299" i="17"/>
  <c r="C298" i="17"/>
  <c r="C297" i="17" s="1"/>
  <c r="D297" i="17"/>
  <c r="G296" i="17"/>
  <c r="E296" i="17"/>
  <c r="G295" i="17"/>
  <c r="E295" i="17"/>
  <c r="G294" i="17"/>
  <c r="E294" i="17"/>
  <c r="G293" i="17"/>
  <c r="E293" i="17"/>
  <c r="G292" i="17"/>
  <c r="E292" i="17"/>
  <c r="F291" i="17"/>
  <c r="D291" i="17"/>
  <c r="D289" i="17" s="1"/>
  <c r="C291" i="17"/>
  <c r="C289" i="17" s="1"/>
  <c r="G290" i="17"/>
  <c r="E290" i="17"/>
  <c r="H287" i="17"/>
  <c r="H286" i="17" s="1"/>
  <c r="E287" i="17"/>
  <c r="F286" i="17"/>
  <c r="E286" i="17"/>
  <c r="G285" i="17"/>
  <c r="G284" i="17" s="1"/>
  <c r="G283" i="17" s="1"/>
  <c r="E285" i="17"/>
  <c r="E284" i="17" s="1"/>
  <c r="E283" i="17" s="1"/>
  <c r="F284" i="17"/>
  <c r="F283" i="17" s="1"/>
  <c r="D284" i="17"/>
  <c r="D283" i="17" s="1"/>
  <c r="C284" i="17"/>
  <c r="C283" i="17" s="1"/>
  <c r="G282" i="17"/>
  <c r="E282" i="17"/>
  <c r="G281" i="17"/>
  <c r="E281" i="17"/>
  <c r="G280" i="17"/>
  <c r="E280" i="17"/>
  <c r="G279" i="17"/>
  <c r="E279" i="17"/>
  <c r="G278" i="17"/>
  <c r="E278" i="17"/>
  <c r="G277" i="17"/>
  <c r="E277" i="17"/>
  <c r="G276" i="17"/>
  <c r="E276" i="17"/>
  <c r="C275" i="17"/>
  <c r="F273" i="17"/>
  <c r="G273" i="17" s="1"/>
  <c r="H273" i="17" s="1"/>
  <c r="G272" i="17"/>
  <c r="E271" i="17"/>
  <c r="D271" i="17"/>
  <c r="C271" i="17"/>
  <c r="G270" i="17"/>
  <c r="E270" i="17"/>
  <c r="G269" i="17"/>
  <c r="E269" i="17"/>
  <c r="C268" i="17"/>
  <c r="G266" i="17"/>
  <c r="H266" i="17" s="1"/>
  <c r="G265" i="17"/>
  <c r="H265" i="17" s="1"/>
  <c r="H264" i="17" s="1"/>
  <c r="H263" i="17" s="1"/>
  <c r="F264" i="17"/>
  <c r="F263" i="17" s="1"/>
  <c r="E264" i="17"/>
  <c r="E263" i="17" s="1"/>
  <c r="D264" i="17"/>
  <c r="D263" i="17" s="1"/>
  <c r="C264" i="17"/>
  <c r="C263" i="17" s="1"/>
  <c r="G262" i="17"/>
  <c r="F261" i="17"/>
  <c r="E261" i="17"/>
  <c r="E260" i="17" s="1"/>
  <c r="D261" i="17"/>
  <c r="D260" i="17" s="1"/>
  <c r="C261" i="17"/>
  <c r="C260" i="17" s="1"/>
  <c r="F260" i="17"/>
  <c r="H259" i="17"/>
  <c r="G259" i="17"/>
  <c r="D257" i="17"/>
  <c r="C258" i="17"/>
  <c r="E258" i="17" s="1"/>
  <c r="G257" i="17"/>
  <c r="F257" i="17"/>
  <c r="G256" i="17"/>
  <c r="E256" i="17"/>
  <c r="H255" i="17"/>
  <c r="G255" i="17"/>
  <c r="H254" i="17"/>
  <c r="G254" i="17"/>
  <c r="H253" i="17"/>
  <c r="G253" i="17"/>
  <c r="G252" i="17" s="1"/>
  <c r="H252" i="17"/>
  <c r="C252" i="17"/>
  <c r="C250" i="17" s="1"/>
  <c r="G251" i="17"/>
  <c r="E251" i="17"/>
  <c r="H251" i="17" s="1"/>
  <c r="G248" i="17"/>
  <c r="G247" i="17" s="1"/>
  <c r="F247" i="17"/>
  <c r="E247" i="17"/>
  <c r="D247" i="17"/>
  <c r="C247" i="17"/>
  <c r="G246" i="17"/>
  <c r="E246" i="17"/>
  <c r="G245" i="17"/>
  <c r="E245" i="17"/>
  <c r="G244" i="17"/>
  <c r="H244" i="17" s="1"/>
  <c r="G243" i="17"/>
  <c r="E243" i="17"/>
  <c r="G242" i="17"/>
  <c r="H242" i="17" s="1"/>
  <c r="F241" i="17"/>
  <c r="D241" i="17"/>
  <c r="C241" i="17"/>
  <c r="G240" i="17"/>
  <c r="E240" i="17"/>
  <c r="G239" i="17"/>
  <c r="E239" i="17"/>
  <c r="F238" i="17"/>
  <c r="D238" i="17"/>
  <c r="C238" i="17"/>
  <c r="G237" i="17"/>
  <c r="E237" i="17"/>
  <c r="G236" i="17"/>
  <c r="E236" i="17"/>
  <c r="G235" i="17"/>
  <c r="E235" i="17"/>
  <c r="F234" i="17"/>
  <c r="F233" i="17" s="1"/>
  <c r="D233" i="17"/>
  <c r="C234" i="17"/>
  <c r="C233" i="17" s="1"/>
  <c r="G232" i="17"/>
  <c r="E232" i="17"/>
  <c r="G231" i="17"/>
  <c r="E231" i="17"/>
  <c r="G230" i="17"/>
  <c r="E230" i="17"/>
  <c r="G229" i="17"/>
  <c r="E229" i="17"/>
  <c r="G228" i="17"/>
  <c r="G227" i="17" s="1"/>
  <c r="E228" i="17"/>
  <c r="E227" i="17" s="1"/>
  <c r="D227" i="17"/>
  <c r="C227" i="17"/>
  <c r="G226" i="17"/>
  <c r="E226" i="17"/>
  <c r="G225" i="17"/>
  <c r="E225" i="17"/>
  <c r="G224" i="17"/>
  <c r="E224" i="17"/>
  <c r="F223" i="17"/>
  <c r="G223" i="17" s="1"/>
  <c r="E223" i="17"/>
  <c r="G222" i="17"/>
  <c r="E222" i="17"/>
  <c r="G221" i="17"/>
  <c r="E221" i="17"/>
  <c r="F220" i="17"/>
  <c r="E220" i="17"/>
  <c r="G219" i="17"/>
  <c r="E219" i="17"/>
  <c r="G218" i="17"/>
  <c r="E218" i="17"/>
  <c r="G217" i="17"/>
  <c r="E217" i="17"/>
  <c r="C216" i="17"/>
  <c r="C215" i="17" s="1"/>
  <c r="G214" i="17"/>
  <c r="G213" i="17" s="1"/>
  <c r="E214" i="17"/>
  <c r="F213" i="17"/>
  <c r="D213" i="17"/>
  <c r="C213" i="17"/>
  <c r="E212" i="17"/>
  <c r="H212" i="17" s="1"/>
  <c r="G211" i="17"/>
  <c r="E211" i="17"/>
  <c r="G210" i="17"/>
  <c r="E210" i="17"/>
  <c r="C209" i="17"/>
  <c r="G208" i="17"/>
  <c r="E208" i="17"/>
  <c r="G207" i="17"/>
  <c r="E207" i="17"/>
  <c r="F206" i="17"/>
  <c r="D206" i="17"/>
  <c r="C206" i="17"/>
  <c r="G205" i="17"/>
  <c r="E205" i="17"/>
  <c r="E204" i="17"/>
  <c r="H204" i="17" s="1"/>
  <c r="G203" i="17"/>
  <c r="E203" i="17"/>
  <c r="G202" i="17"/>
  <c r="E202" i="17"/>
  <c r="G201" i="17"/>
  <c r="G200" i="17" s="1"/>
  <c r="E201" i="17"/>
  <c r="C200" i="17"/>
  <c r="C198" i="17" s="1"/>
  <c r="G199" i="17"/>
  <c r="E199" i="17"/>
  <c r="H199" i="17" s="1"/>
  <c r="G192" i="17"/>
  <c r="E192" i="17"/>
  <c r="E191" i="17" s="1"/>
  <c r="F191" i="17"/>
  <c r="D191" i="17"/>
  <c r="C191" i="17"/>
  <c r="G190" i="17"/>
  <c r="E190" i="17"/>
  <c r="E189" i="17" s="1"/>
  <c r="F189" i="17"/>
  <c r="D189" i="17"/>
  <c r="C189" i="17"/>
  <c r="G188" i="17"/>
  <c r="G187" i="17" s="1"/>
  <c r="E188" i="17"/>
  <c r="F187" i="17"/>
  <c r="E187" i="17"/>
  <c r="D187" i="17"/>
  <c r="C187" i="17"/>
  <c r="G186" i="17"/>
  <c r="E186" i="17"/>
  <c r="D185" i="17"/>
  <c r="D184" i="17" s="1"/>
  <c r="C185" i="17"/>
  <c r="C184" i="17" s="1"/>
  <c r="G183" i="17"/>
  <c r="E183" i="17"/>
  <c r="G182" i="17"/>
  <c r="E182" i="17"/>
  <c r="F181" i="17"/>
  <c r="F177" i="17" s="1"/>
  <c r="D181" i="17"/>
  <c r="C181" i="17"/>
  <c r="C177" i="17" s="1"/>
  <c r="G180" i="17"/>
  <c r="E180" i="17"/>
  <c r="G179" i="17"/>
  <c r="E179" i="17"/>
  <c r="G178" i="17"/>
  <c r="E178" i="17"/>
  <c r="D177" i="17"/>
  <c r="G175" i="17"/>
  <c r="E175" i="17"/>
  <c r="G174" i="17"/>
  <c r="E174" i="17"/>
  <c r="F173" i="17"/>
  <c r="F172" i="17" s="1"/>
  <c r="D173" i="17"/>
  <c r="D172" i="17" s="1"/>
  <c r="C173" i="17"/>
  <c r="C172" i="17" s="1"/>
  <c r="G171" i="17"/>
  <c r="G170" i="17" s="1"/>
  <c r="E171" i="17"/>
  <c r="E170" i="17" s="1"/>
  <c r="F170" i="17"/>
  <c r="D170" i="17"/>
  <c r="C170" i="17"/>
  <c r="G169" i="17"/>
  <c r="H169" i="17" s="1"/>
  <c r="E169" i="17"/>
  <c r="E168" i="17"/>
  <c r="G168" i="17" s="1"/>
  <c r="H168" i="17" s="1"/>
  <c r="G167" i="17"/>
  <c r="E167" i="17"/>
  <c r="D166" i="17"/>
  <c r="D165" i="17" s="1"/>
  <c r="C166" i="17"/>
  <c r="C165" i="17" s="1"/>
  <c r="G163" i="17"/>
  <c r="H163" i="17" s="1"/>
  <c r="H162" i="17" s="1"/>
  <c r="E163" i="17"/>
  <c r="E162" i="17" s="1"/>
  <c r="F162" i="17"/>
  <c r="D162" i="17"/>
  <c r="C162" i="17"/>
  <c r="G161" i="17"/>
  <c r="G160" i="17" s="1"/>
  <c r="E161" i="17"/>
  <c r="F160" i="17"/>
  <c r="D160" i="17"/>
  <c r="D150" i="17" s="1"/>
  <c r="C160" i="17"/>
  <c r="G159" i="17"/>
  <c r="E159" i="17"/>
  <c r="E158" i="17" s="1"/>
  <c r="F158" i="17"/>
  <c r="G157" i="17"/>
  <c r="E157" i="17"/>
  <c r="G156" i="17"/>
  <c r="E156" i="17"/>
  <c r="G155" i="17"/>
  <c r="G154" i="17" s="1"/>
  <c r="C155" i="17"/>
  <c r="C154" i="17" s="1"/>
  <c r="F154" i="17"/>
  <c r="D154" i="17"/>
  <c r="G153" i="17"/>
  <c r="E153" i="17"/>
  <c r="G152" i="17"/>
  <c r="E152" i="17"/>
  <c r="H152" i="17" s="1"/>
  <c r="F151" i="17"/>
  <c r="D151" i="17"/>
  <c r="C151" i="17"/>
  <c r="G149" i="17"/>
  <c r="E149" i="17"/>
  <c r="E148" i="17"/>
  <c r="C147" i="17"/>
  <c r="G146" i="17"/>
  <c r="E146" i="17"/>
  <c r="F145" i="17"/>
  <c r="E145" i="17"/>
  <c r="D145" i="17"/>
  <c r="C145" i="17"/>
  <c r="G144" i="17"/>
  <c r="G143" i="17" s="1"/>
  <c r="E144" i="17"/>
  <c r="E143" i="17" s="1"/>
  <c r="F143" i="17"/>
  <c r="D143" i="17"/>
  <c r="C143" i="17"/>
  <c r="G142" i="17"/>
  <c r="H141" i="17" s="1"/>
  <c r="E142" i="17"/>
  <c r="E141" i="17" s="1"/>
  <c r="F141" i="17"/>
  <c r="D141" i="17"/>
  <c r="C141" i="17"/>
  <c r="G140" i="17"/>
  <c r="H140" i="17" s="1"/>
  <c r="E140" i="17"/>
  <c r="G139" i="17"/>
  <c r="E139" i="17"/>
  <c r="G138" i="17"/>
  <c r="G137" i="17" s="1"/>
  <c r="G136" i="17" s="1"/>
  <c r="E138" i="17"/>
  <c r="F137" i="17"/>
  <c r="F136" i="17" s="1"/>
  <c r="D137" i="17"/>
  <c r="D136" i="17" s="1"/>
  <c r="C137" i="17"/>
  <c r="C136" i="17" s="1"/>
  <c r="G135" i="17"/>
  <c r="E135" i="17"/>
  <c r="H135" i="17" s="1"/>
  <c r="G134" i="17"/>
  <c r="E134" i="17"/>
  <c r="H134" i="17" s="1"/>
  <c r="G133" i="17"/>
  <c r="E133" i="17"/>
  <c r="H133" i="17" s="1"/>
  <c r="G132" i="17"/>
  <c r="E132" i="17"/>
  <c r="H132" i="17" s="1"/>
  <c r="F131" i="17"/>
  <c r="D131" i="17"/>
  <c r="C131" i="17"/>
  <c r="G129" i="17"/>
  <c r="H129" i="17" s="1"/>
  <c r="E129" i="17"/>
  <c r="G128" i="17"/>
  <c r="E128" i="17"/>
  <c r="E127" i="17" s="1"/>
  <c r="F127" i="17"/>
  <c r="D127" i="17"/>
  <c r="C127" i="17"/>
  <c r="G126" i="17"/>
  <c r="E126" i="17"/>
  <c r="G125" i="17"/>
  <c r="E125" i="17"/>
  <c r="H125" i="17" s="1"/>
  <c r="F124" i="17"/>
  <c r="D124" i="17"/>
  <c r="C124" i="17"/>
  <c r="G123" i="17"/>
  <c r="E123" i="17"/>
  <c r="E122" i="17" s="1"/>
  <c r="F122" i="17"/>
  <c r="D122" i="17"/>
  <c r="C122" i="17"/>
  <c r="G121" i="17"/>
  <c r="G120" i="17" s="1"/>
  <c r="E121" i="17"/>
  <c r="E120" i="17" s="1"/>
  <c r="F120" i="17"/>
  <c r="F118" i="17" s="1"/>
  <c r="D120" i="17"/>
  <c r="C120" i="17"/>
  <c r="C118" i="17" s="1"/>
  <c r="G119" i="17"/>
  <c r="E119" i="17"/>
  <c r="D118" i="17"/>
  <c r="G117" i="17"/>
  <c r="E117" i="17"/>
  <c r="G116" i="17"/>
  <c r="E116" i="17"/>
  <c r="F115" i="17"/>
  <c r="D115" i="17"/>
  <c r="C115" i="17"/>
  <c r="G114" i="17"/>
  <c r="E114" i="17"/>
  <c r="G113" i="17"/>
  <c r="E113" i="17"/>
  <c r="G112" i="17"/>
  <c r="E112" i="17"/>
  <c r="G111" i="17"/>
  <c r="E111" i="17"/>
  <c r="F110" i="17"/>
  <c r="D110" i="17"/>
  <c r="C110" i="17"/>
  <c r="G104" i="17"/>
  <c r="G103" i="17" s="1"/>
  <c r="E104" i="17"/>
  <c r="E103" i="17" s="1"/>
  <c r="F103" i="17"/>
  <c r="D103" i="17"/>
  <c r="C103" i="17"/>
  <c r="G102" i="17"/>
  <c r="G101" i="17" s="1"/>
  <c r="G100" i="17" s="1"/>
  <c r="E102" i="17"/>
  <c r="F101" i="17"/>
  <c r="F100" i="17" s="1"/>
  <c r="D101" i="17"/>
  <c r="D100" i="17" s="1"/>
  <c r="C101" i="17"/>
  <c r="C100" i="17" s="1"/>
  <c r="G99" i="17"/>
  <c r="H98" i="17" s="1"/>
  <c r="E99" i="17"/>
  <c r="E98" i="17" s="1"/>
  <c r="F98" i="17"/>
  <c r="D98" i="17"/>
  <c r="C98" i="17"/>
  <c r="G97" i="17"/>
  <c r="E97" i="17"/>
  <c r="E96" i="17" s="1"/>
  <c r="F96" i="17"/>
  <c r="D96" i="17"/>
  <c r="C96" i="17"/>
  <c r="G94" i="17"/>
  <c r="G93" i="17" s="1"/>
  <c r="E94" i="17"/>
  <c r="E93" i="17" s="1"/>
  <c r="F93" i="17"/>
  <c r="D93" i="17"/>
  <c r="C93" i="17"/>
  <c r="G92" i="17"/>
  <c r="G91" i="17" s="1"/>
  <c r="E92" i="17"/>
  <c r="E91" i="17" s="1"/>
  <c r="F91" i="17"/>
  <c r="F90" i="17" s="1"/>
  <c r="D91" i="17"/>
  <c r="C91" i="17"/>
  <c r="C90" i="17" s="1"/>
  <c r="D90" i="17"/>
  <c r="G89" i="17"/>
  <c r="G88" i="17" s="1"/>
  <c r="E89" i="17"/>
  <c r="E88" i="17" s="1"/>
  <c r="F88" i="17"/>
  <c r="D88" i="17"/>
  <c r="C88" i="17"/>
  <c r="G87" i="17"/>
  <c r="G86" i="17" s="1"/>
  <c r="E87" i="17"/>
  <c r="F86" i="17"/>
  <c r="D86" i="17"/>
  <c r="C86" i="17"/>
  <c r="G84" i="17"/>
  <c r="E84" i="17"/>
  <c r="G83" i="17"/>
  <c r="E83" i="17"/>
  <c r="G82" i="17"/>
  <c r="E82" i="17"/>
  <c r="G81" i="17"/>
  <c r="E81" i="17"/>
  <c r="C80" i="17"/>
  <c r="G79" i="17"/>
  <c r="E79" i="17"/>
  <c r="E78" i="17" s="1"/>
  <c r="F78" i="17"/>
  <c r="F76" i="17" s="1"/>
  <c r="D78" i="17"/>
  <c r="C78" i="17"/>
  <c r="G77" i="17"/>
  <c r="E77" i="17"/>
  <c r="H77" i="17" s="1"/>
  <c r="D76" i="17"/>
  <c r="C76" i="17"/>
  <c r="G74" i="17"/>
  <c r="E74" i="17"/>
  <c r="F73" i="17"/>
  <c r="E73" i="17"/>
  <c r="D73" i="17"/>
  <c r="C73" i="17"/>
  <c r="G72" i="17"/>
  <c r="E72" i="17"/>
  <c r="G71" i="17"/>
  <c r="E71" i="17"/>
  <c r="G70" i="17"/>
  <c r="E70" i="17"/>
  <c r="F69" i="17"/>
  <c r="D69" i="17"/>
  <c r="C69" i="17"/>
  <c r="G68" i="17"/>
  <c r="E68" i="17"/>
  <c r="E67" i="17" s="1"/>
  <c r="F67" i="17"/>
  <c r="D67" i="17"/>
  <c r="C67" i="17"/>
  <c r="G66" i="17"/>
  <c r="E66" i="17"/>
  <c r="G64" i="17"/>
  <c r="E64" i="17"/>
  <c r="G63" i="17"/>
  <c r="E63" i="17"/>
  <c r="G62" i="17"/>
  <c r="E62" i="17"/>
  <c r="G61" i="17"/>
  <c r="E61" i="17"/>
  <c r="F60" i="17"/>
  <c r="F59" i="17" s="1"/>
  <c r="D60" i="17"/>
  <c r="D59" i="17" s="1"/>
  <c r="C60" i="17"/>
  <c r="C59" i="17" s="1"/>
  <c r="G58" i="17"/>
  <c r="E58" i="17"/>
  <c r="G57" i="17"/>
  <c r="H57" i="17" s="1"/>
  <c r="E57" i="17"/>
  <c r="D56" i="17"/>
  <c r="C56" i="17"/>
  <c r="G55" i="17"/>
  <c r="E55" i="17"/>
  <c r="G54" i="17"/>
  <c r="E54" i="17"/>
  <c r="G53" i="17"/>
  <c r="E53" i="17"/>
  <c r="G52" i="17"/>
  <c r="E52" i="17"/>
  <c r="G51" i="17"/>
  <c r="E51" i="17"/>
  <c r="G50" i="17"/>
  <c r="E50" i="17"/>
  <c r="G49" i="17"/>
  <c r="E49" i="17"/>
  <c r="G48" i="17"/>
  <c r="E48" i="17"/>
  <c r="G47" i="17"/>
  <c r="E47" i="17"/>
  <c r="G46" i="17"/>
  <c r="E46" i="17"/>
  <c r="G45" i="17"/>
  <c r="E45" i="17"/>
  <c r="G44" i="17"/>
  <c r="E44" i="17"/>
  <c r="G43" i="17"/>
  <c r="E43" i="17"/>
  <c r="G42" i="17"/>
  <c r="E42" i="17"/>
  <c r="G41" i="17"/>
  <c r="E41" i="17"/>
  <c r="G40" i="17"/>
  <c r="E40" i="17"/>
  <c r="G39" i="17"/>
  <c r="E39" i="17"/>
  <c r="G38" i="17"/>
  <c r="E38" i="17"/>
  <c r="G37" i="17"/>
  <c r="E37" i="17"/>
  <c r="G36" i="17"/>
  <c r="E36" i="17"/>
  <c r="G35" i="17"/>
  <c r="E35" i="17"/>
  <c r="G34" i="17"/>
  <c r="E34" i="17"/>
  <c r="G33" i="17"/>
  <c r="E33" i="17"/>
  <c r="G32" i="17"/>
  <c r="E32" i="17"/>
  <c r="G31" i="17"/>
  <c r="E31" i="17"/>
  <c r="G30" i="17"/>
  <c r="E30" i="17"/>
  <c r="E29" i="17" s="1"/>
  <c r="F27" i="17"/>
  <c r="D27" i="17"/>
  <c r="C29" i="17"/>
  <c r="C27" i="17" s="1"/>
  <c r="G28" i="17"/>
  <c r="E28" i="17"/>
  <c r="H28" i="17" s="1"/>
  <c r="G25" i="17"/>
  <c r="G24" i="17" s="1"/>
  <c r="E25" i="17"/>
  <c r="E24" i="17" s="1"/>
  <c r="F24" i="17"/>
  <c r="D24" i="17"/>
  <c r="C24" i="17"/>
  <c r="G23" i="17"/>
  <c r="E23" i="17"/>
  <c r="G22" i="17"/>
  <c r="E22" i="17"/>
  <c r="F21" i="17"/>
  <c r="D21" i="17"/>
  <c r="C21" i="17"/>
  <c r="G20" i="17"/>
  <c r="E20" i="17"/>
  <c r="G19" i="17"/>
  <c r="E19" i="17"/>
  <c r="E18" i="17" s="1"/>
  <c r="F18" i="17"/>
  <c r="C18" i="17"/>
  <c r="G16" i="17"/>
  <c r="G15" i="17" s="1"/>
  <c r="E16" i="17"/>
  <c r="E15" i="17" s="1"/>
  <c r="F15" i="17"/>
  <c r="D15" i="17"/>
  <c r="C15" i="17"/>
  <c r="G14" i="17"/>
  <c r="G13" i="17" s="1"/>
  <c r="E14" i="17"/>
  <c r="F13" i="17"/>
  <c r="D13" i="17"/>
  <c r="C13" i="17"/>
  <c r="E12" i="17"/>
  <c r="H12" i="17" s="1"/>
  <c r="H11" i="17" s="1"/>
  <c r="G11" i="17"/>
  <c r="F11" i="17"/>
  <c r="D11" i="17"/>
  <c r="C11" i="17"/>
  <c r="E118" i="17" l="1"/>
  <c r="G234" i="17"/>
  <c r="G233" i="17" s="1"/>
  <c r="G312" i="17"/>
  <c r="H376" i="17"/>
  <c r="C411" i="17"/>
  <c r="G412" i="17"/>
  <c r="E441" i="17"/>
  <c r="D17" i="17"/>
  <c r="J11" i="17" s="1"/>
  <c r="H405" i="17"/>
  <c r="D411" i="17"/>
  <c r="G29" i="17"/>
  <c r="G27" i="17" s="1"/>
  <c r="C197" i="17"/>
  <c r="E80" i="17"/>
  <c r="G85" i="17"/>
  <c r="E206" i="17"/>
  <c r="E216" i="17"/>
  <c r="H235" i="17"/>
  <c r="F271" i="17"/>
  <c r="E275" i="17"/>
  <c r="H316" i="17"/>
  <c r="D447" i="17"/>
  <c r="C17" i="17"/>
  <c r="G356" i="17"/>
  <c r="F432" i="17"/>
  <c r="H70" i="17"/>
  <c r="H139" i="17"/>
  <c r="H74" i="17"/>
  <c r="H73" i="17" s="1"/>
  <c r="G151" i="17"/>
  <c r="H156" i="17"/>
  <c r="G206" i="17"/>
  <c r="E209" i="17"/>
  <c r="E268" i="17"/>
  <c r="E356" i="17"/>
  <c r="F411" i="17"/>
  <c r="F409" i="17" s="1"/>
  <c r="H443" i="17"/>
  <c r="H61" i="17"/>
  <c r="H64" i="17"/>
  <c r="H87" i="17"/>
  <c r="H86" i="17" s="1"/>
  <c r="H89" i="17"/>
  <c r="H88" i="17" s="1"/>
  <c r="H92" i="17"/>
  <c r="H91" i="17" s="1"/>
  <c r="H112" i="17"/>
  <c r="H114" i="17"/>
  <c r="H190" i="17"/>
  <c r="H189" i="17" s="1"/>
  <c r="H230" i="17"/>
  <c r="H231" i="17"/>
  <c r="H240" i="17"/>
  <c r="C257" i="17"/>
  <c r="C249" i="17" s="1"/>
  <c r="H278" i="17"/>
  <c r="H285" i="17"/>
  <c r="H284" i="17" s="1"/>
  <c r="H283" i="17" s="1"/>
  <c r="H301" i="17"/>
  <c r="H309" i="17"/>
  <c r="H313" i="17"/>
  <c r="H328" i="17"/>
  <c r="H327" i="17" s="1"/>
  <c r="H326" i="17" s="1"/>
  <c r="H361" i="17"/>
  <c r="H372" i="17"/>
  <c r="H373" i="17"/>
  <c r="C397" i="17"/>
  <c r="C396" i="17" s="1"/>
  <c r="H407" i="17"/>
  <c r="H408" i="17"/>
  <c r="C65" i="17"/>
  <c r="C26" i="17" s="1"/>
  <c r="H72" i="17"/>
  <c r="C85" i="17"/>
  <c r="C95" i="17"/>
  <c r="H117" i="17"/>
  <c r="H148" i="17"/>
  <c r="E147" i="17"/>
  <c r="G166" i="17"/>
  <c r="G165" i="17" s="1"/>
  <c r="H203" i="17"/>
  <c r="H205" i="17"/>
  <c r="H246" i="17"/>
  <c r="H280" i="17"/>
  <c r="G305" i="17"/>
  <c r="G298" i="17" s="1"/>
  <c r="G297" i="17" s="1"/>
  <c r="F298" i="17"/>
  <c r="F297" i="17" s="1"/>
  <c r="G308" i="17"/>
  <c r="H334" i="17"/>
  <c r="H333" i="17" s="1"/>
  <c r="H332" i="17" s="1"/>
  <c r="E370" i="17"/>
  <c r="H371" i="17"/>
  <c r="H379" i="17"/>
  <c r="C425" i="17"/>
  <c r="E449" i="17"/>
  <c r="E448" i="17" s="1"/>
  <c r="G56" i="17"/>
  <c r="D65" i="17"/>
  <c r="D26" i="17" s="1"/>
  <c r="F164" i="17"/>
  <c r="G220" i="17"/>
  <c r="H220" i="17" s="1"/>
  <c r="F216" i="17"/>
  <c r="G264" i="17"/>
  <c r="G263" i="17" s="1"/>
  <c r="H270" i="17"/>
  <c r="H272" i="17"/>
  <c r="H271" i="17" s="1"/>
  <c r="E298" i="17"/>
  <c r="E297" i="17" s="1"/>
  <c r="H351" i="17"/>
  <c r="H353" i="17"/>
  <c r="G426" i="17"/>
  <c r="F440" i="17"/>
  <c r="H458" i="17"/>
  <c r="H457" i="17" s="1"/>
  <c r="H456" i="17" s="1"/>
  <c r="H452" i="17" s="1"/>
  <c r="H256" i="17"/>
  <c r="H250" i="17" s="1"/>
  <c r="E250" i="17"/>
  <c r="H406" i="17"/>
  <c r="H349" i="17"/>
  <c r="H343" i="17"/>
  <c r="H342" i="17" s="1"/>
  <c r="H341" i="17" s="1"/>
  <c r="H331" i="17"/>
  <c r="H330" i="17" s="1"/>
  <c r="H329" i="17" s="1"/>
  <c r="H295" i="17"/>
  <c r="H294" i="17"/>
  <c r="H293" i="17"/>
  <c r="H276" i="17"/>
  <c r="E241" i="17"/>
  <c r="H229" i="17"/>
  <c r="H224" i="17"/>
  <c r="H180" i="17"/>
  <c r="E166" i="17"/>
  <c r="E165" i="17" s="1"/>
  <c r="E155" i="17"/>
  <c r="H149" i="17"/>
  <c r="H138" i="17"/>
  <c r="E124" i="17"/>
  <c r="H121" i="17"/>
  <c r="H120" i="17" s="1"/>
  <c r="E90" i="17"/>
  <c r="H83" i="17"/>
  <c r="E76" i="17"/>
  <c r="E11" i="17"/>
  <c r="H360" i="17"/>
  <c r="F249" i="17"/>
  <c r="H218" i="17"/>
  <c r="H217" i="17"/>
  <c r="D440" i="17"/>
  <c r="H43" i="17"/>
  <c r="H359" i="17"/>
  <c r="H385" i="17"/>
  <c r="H369" i="17"/>
  <c r="H350" i="17"/>
  <c r="H358" i="17"/>
  <c r="C176" i="17"/>
  <c r="H296" i="17"/>
  <c r="H282" i="17"/>
  <c r="H225" i="17"/>
  <c r="G181" i="17"/>
  <c r="G177" i="17" s="1"/>
  <c r="H183" i="17"/>
  <c r="H179" i="17"/>
  <c r="H167" i="17"/>
  <c r="H166" i="17" s="1"/>
  <c r="H165" i="17" s="1"/>
  <c r="H157" i="17"/>
  <c r="H144" i="17"/>
  <c r="H143" i="17" s="1"/>
  <c r="G115" i="17"/>
  <c r="G80" i="17"/>
  <c r="H340" i="17"/>
  <c r="H339" i="17" s="1"/>
  <c r="H338" i="17" s="1"/>
  <c r="E339" i="17"/>
  <c r="E338" i="17" s="1"/>
  <c r="H16" i="17"/>
  <c r="H15" i="17" s="1"/>
  <c r="F17" i="17"/>
  <c r="F10" i="17" s="1"/>
  <c r="H62" i="17"/>
  <c r="G147" i="17"/>
  <c r="C164" i="17"/>
  <c r="H228" i="17"/>
  <c r="H227" i="17" s="1"/>
  <c r="H243" i="17"/>
  <c r="H393" i="17"/>
  <c r="H439" i="17"/>
  <c r="H438" i="17" s="1"/>
  <c r="E457" i="17"/>
  <c r="E456" i="17" s="1"/>
  <c r="E452" i="17" s="1"/>
  <c r="C10" i="17"/>
  <c r="G18" i="17"/>
  <c r="H71" i="17"/>
  <c r="H82" i="17"/>
  <c r="E86" i="17"/>
  <c r="E85" i="17" s="1"/>
  <c r="C150" i="17"/>
  <c r="G189" i="17"/>
  <c r="G198" i="17"/>
  <c r="H208" i="17"/>
  <c r="G212" i="17"/>
  <c r="G209" i="17" s="1"/>
  <c r="F209" i="17"/>
  <c r="H269" i="17"/>
  <c r="G268" i="17"/>
  <c r="H325" i="17"/>
  <c r="H324" i="17" s="1"/>
  <c r="H323" i="17" s="1"/>
  <c r="H390" i="17"/>
  <c r="E388" i="17"/>
  <c r="D397" i="17"/>
  <c r="D396" i="17" s="1"/>
  <c r="H451" i="17"/>
  <c r="D176" i="17"/>
  <c r="G440" i="17"/>
  <c r="C447" i="17"/>
  <c r="H66" i="17"/>
  <c r="D109" i="17"/>
  <c r="E440" i="17"/>
  <c r="H19" i="17"/>
  <c r="H18" i="17" s="1"/>
  <c r="H25" i="17"/>
  <c r="H24" i="17" s="1"/>
  <c r="H63" i="17"/>
  <c r="E69" i="17"/>
  <c r="E65" i="17" s="1"/>
  <c r="F85" i="17"/>
  <c r="F75" i="17" s="1"/>
  <c r="H113" i="17"/>
  <c r="G131" i="17"/>
  <c r="F150" i="17"/>
  <c r="H192" i="17"/>
  <c r="H191" i="17" s="1"/>
  <c r="G191" i="17"/>
  <c r="G216" i="17"/>
  <c r="G215" i="17" s="1"/>
  <c r="F227" i="17"/>
  <c r="H310" i="17"/>
  <c r="H319" i="17"/>
  <c r="C365" i="17"/>
  <c r="C364" i="17" s="1"/>
  <c r="G374" i="17"/>
  <c r="H417" i="17"/>
  <c r="H416" i="17" s="1"/>
  <c r="D432" i="17"/>
  <c r="E433" i="17"/>
  <c r="E432" i="17" s="1"/>
  <c r="H435" i="17"/>
  <c r="D85" i="17"/>
  <c r="D75" i="17" s="1"/>
  <c r="H116" i="17"/>
  <c r="H119" i="17"/>
  <c r="H128" i="17"/>
  <c r="H127" i="17" s="1"/>
  <c r="C130" i="17"/>
  <c r="H161" i="17"/>
  <c r="H160" i="17" s="1"/>
  <c r="H171" i="17"/>
  <c r="H170" i="17" s="1"/>
  <c r="H182" i="17"/>
  <c r="H186" i="17"/>
  <c r="H185" i="17" s="1"/>
  <c r="H184" i="17" s="1"/>
  <c r="H188" i="17"/>
  <c r="H187" i="17" s="1"/>
  <c r="H202" i="17"/>
  <c r="H211" i="17"/>
  <c r="H232" i="17"/>
  <c r="H239" i="17"/>
  <c r="H245" i="17"/>
  <c r="G250" i="17"/>
  <c r="G275" i="17"/>
  <c r="H281" i="17"/>
  <c r="C288" i="17"/>
  <c r="D288" i="17"/>
  <c r="H300" i="17"/>
  <c r="H302" i="17"/>
  <c r="D346" i="17"/>
  <c r="D345" i="17" s="1"/>
  <c r="G366" i="17"/>
  <c r="H387" i="17"/>
  <c r="H392" i="17"/>
  <c r="H401" i="17"/>
  <c r="H442" i="17"/>
  <c r="C440" i="17"/>
  <c r="H104" i="17"/>
  <c r="H103" i="17" s="1"/>
  <c r="F109" i="17"/>
  <c r="H126" i="17"/>
  <c r="H124" i="17" s="1"/>
  <c r="F130" i="17"/>
  <c r="H174" i="17"/>
  <c r="E185" i="17"/>
  <c r="E184" i="17" s="1"/>
  <c r="D215" i="17"/>
  <c r="D197" i="17" s="1"/>
  <c r="G238" i="17"/>
  <c r="C267" i="17"/>
  <c r="H277" i="17"/>
  <c r="G291" i="17"/>
  <c r="G289" i="17" s="1"/>
  <c r="C307" i="17"/>
  <c r="F365" i="17"/>
  <c r="F364" i="17" s="1"/>
  <c r="D383" i="17"/>
  <c r="D382" i="17" s="1"/>
  <c r="G398" i="17"/>
  <c r="H402" i="17"/>
  <c r="F425" i="17"/>
  <c r="H33" i="17"/>
  <c r="H37" i="17"/>
  <c r="H49" i="17"/>
  <c r="H53" i="17"/>
  <c r="D95" i="17"/>
  <c r="H38" i="17"/>
  <c r="H42" i="17"/>
  <c r="H54" i="17"/>
  <c r="H102" i="17"/>
  <c r="H101" i="17" s="1"/>
  <c r="H100" i="17" s="1"/>
  <c r="G90" i="17"/>
  <c r="H94" i="17"/>
  <c r="H93" i="17" s="1"/>
  <c r="H58" i="17"/>
  <c r="H56" i="17" s="1"/>
  <c r="F65" i="17"/>
  <c r="F26" i="17" s="1"/>
  <c r="G60" i="17"/>
  <c r="G59" i="17" s="1"/>
  <c r="H50" i="17"/>
  <c r="H48" i="17"/>
  <c r="H46" i="17"/>
  <c r="H36" i="17"/>
  <c r="H34" i="17"/>
  <c r="H32" i="17"/>
  <c r="H30" i="17"/>
  <c r="H55" i="17"/>
  <c r="H52" i="17"/>
  <c r="H39" i="17"/>
  <c r="H22" i="17"/>
  <c r="H14" i="17"/>
  <c r="H13" i="17" s="1"/>
  <c r="H41" i="17"/>
  <c r="H223" i="17"/>
  <c r="D267" i="17"/>
  <c r="H304" i="17"/>
  <c r="D425" i="17"/>
  <c r="H40" i="17"/>
  <c r="H45" i="17"/>
  <c r="H47" i="17"/>
  <c r="H84" i="17"/>
  <c r="H222" i="17"/>
  <c r="H303" i="17"/>
  <c r="H357" i="17"/>
  <c r="H35" i="17"/>
  <c r="H44" i="17"/>
  <c r="H51" i="17"/>
  <c r="H81" i="17"/>
  <c r="H226" i="17"/>
  <c r="H362" i="17"/>
  <c r="H31" i="17"/>
  <c r="E27" i="17"/>
  <c r="G21" i="17"/>
  <c r="H23" i="17"/>
  <c r="G73" i="17"/>
  <c r="H123" i="17"/>
  <c r="H122" i="17" s="1"/>
  <c r="G122" i="17"/>
  <c r="H131" i="17"/>
  <c r="H146" i="17"/>
  <c r="H145" i="17" s="1"/>
  <c r="G145" i="17"/>
  <c r="H290" i="17"/>
  <c r="G317" i="17"/>
  <c r="G315" i="17" s="1"/>
  <c r="H318" i="17"/>
  <c r="C109" i="17"/>
  <c r="H111" i="17"/>
  <c r="G110" i="17"/>
  <c r="E160" i="17"/>
  <c r="D164" i="17"/>
  <c r="G173" i="17"/>
  <c r="G172" i="17" s="1"/>
  <c r="H201" i="17"/>
  <c r="H200" i="17" s="1"/>
  <c r="E200" i="17"/>
  <c r="E198" i="17" s="1"/>
  <c r="H355" i="17"/>
  <c r="E352" i="17"/>
  <c r="H68" i="17"/>
  <c r="H67" i="17" s="1"/>
  <c r="G67" i="17"/>
  <c r="H214" i="17"/>
  <c r="H213" i="17" s="1"/>
  <c r="E213" i="17"/>
  <c r="F95" i="17"/>
  <c r="H292" i="17"/>
  <c r="E291" i="17"/>
  <c r="E289" i="17" s="1"/>
  <c r="H311" i="17"/>
  <c r="E308" i="17"/>
  <c r="D307" i="17"/>
  <c r="E13" i="17"/>
  <c r="E60" i="17"/>
  <c r="E59" i="17" s="1"/>
  <c r="H20" i="17"/>
  <c r="E21" i="17"/>
  <c r="C75" i="17"/>
  <c r="H79" i="17"/>
  <c r="H78" i="17" s="1"/>
  <c r="H76" i="17" s="1"/>
  <c r="G78" i="17"/>
  <c r="G76" i="17" s="1"/>
  <c r="H97" i="17"/>
  <c r="H96" i="17" s="1"/>
  <c r="E101" i="17"/>
  <c r="E100" i="17" s="1"/>
  <c r="E95" i="17" s="1"/>
  <c r="E110" i="17"/>
  <c r="G118" i="17"/>
  <c r="G124" i="17"/>
  <c r="G127" i="17"/>
  <c r="D130" i="17"/>
  <c r="E151" i="17"/>
  <c r="H153" i="17"/>
  <c r="H151" i="17" s="1"/>
  <c r="G158" i="17"/>
  <c r="H159" i="17"/>
  <c r="H158" i="17" s="1"/>
  <c r="E173" i="17"/>
  <c r="H175" i="17"/>
  <c r="H178" i="17"/>
  <c r="E181" i="17"/>
  <c r="H427" i="17"/>
  <c r="E426" i="17"/>
  <c r="H236" i="17"/>
  <c r="E234" i="17"/>
  <c r="E233" i="17" s="1"/>
  <c r="G261" i="17"/>
  <c r="G260" i="17" s="1"/>
  <c r="H262" i="17"/>
  <c r="H261" i="17" s="1"/>
  <c r="H260" i="17" s="1"/>
  <c r="H320" i="17"/>
  <c r="E317" i="17"/>
  <c r="E315" i="17" s="1"/>
  <c r="H337" i="17"/>
  <c r="H336" i="17" s="1"/>
  <c r="H335" i="17" s="1"/>
  <c r="E336" i="17"/>
  <c r="E335" i="17" s="1"/>
  <c r="H367" i="17"/>
  <c r="E366" i="17"/>
  <c r="E403" i="17"/>
  <c r="G449" i="17"/>
  <c r="G448" i="17" s="1"/>
  <c r="H450" i="17"/>
  <c r="E56" i="17"/>
  <c r="G69" i="17"/>
  <c r="G96" i="17"/>
  <c r="E131" i="17"/>
  <c r="E137" i="17"/>
  <c r="E136" i="17" s="1"/>
  <c r="F185" i="17"/>
  <c r="H207" i="17"/>
  <c r="H248" i="17"/>
  <c r="H247" i="17" s="1"/>
  <c r="D249" i="17"/>
  <c r="E257" i="17"/>
  <c r="E249" i="17" s="1"/>
  <c r="H258" i="17"/>
  <c r="H257" i="17" s="1"/>
  <c r="H279" i="17"/>
  <c r="F289" i="17"/>
  <c r="F307" i="17"/>
  <c r="E374" i="17"/>
  <c r="H377" i="17"/>
  <c r="G404" i="17"/>
  <c r="G403" i="17" s="1"/>
  <c r="F403" i="17"/>
  <c r="F397" i="17" s="1"/>
  <c r="F396" i="17" s="1"/>
  <c r="E412" i="17"/>
  <c r="E411" i="17" s="1"/>
  <c r="H414" i="17"/>
  <c r="H412" i="17" s="1"/>
  <c r="H424" i="17"/>
  <c r="H423" i="17" s="1"/>
  <c r="H422" i="17" s="1"/>
  <c r="G423" i="17"/>
  <c r="G422" i="17" s="1"/>
  <c r="H431" i="17"/>
  <c r="H430" i="17" s="1"/>
  <c r="H429" i="17" s="1"/>
  <c r="E430" i="17"/>
  <c r="E429" i="17" s="1"/>
  <c r="H434" i="17"/>
  <c r="G433" i="17"/>
  <c r="G432" i="17" s="1"/>
  <c r="E115" i="17"/>
  <c r="G98" i="17"/>
  <c r="G141" i="17"/>
  <c r="G162" i="17"/>
  <c r="F200" i="17"/>
  <c r="F198" i="17" s="1"/>
  <c r="H210" i="17"/>
  <c r="H219" i="17"/>
  <c r="E215" i="17"/>
  <c r="H221" i="17"/>
  <c r="H237" i="17"/>
  <c r="E238" i="17"/>
  <c r="G241" i="17"/>
  <c r="F267" i="17"/>
  <c r="G271" i="17"/>
  <c r="G347" i="17"/>
  <c r="H348" i="17"/>
  <c r="H347" i="17" s="1"/>
  <c r="H386" i="17"/>
  <c r="E384" i="17"/>
  <c r="F388" i="17"/>
  <c r="F383" i="17" s="1"/>
  <c r="F382" i="17" s="1"/>
  <c r="H399" i="17"/>
  <c r="E398" i="17"/>
  <c r="G425" i="17"/>
  <c r="H314" i="17"/>
  <c r="E312" i="17"/>
  <c r="F447" i="17"/>
  <c r="H299" i="17"/>
  <c r="H381" i="17"/>
  <c r="H380" i="17" s="1"/>
  <c r="E380" i="17"/>
  <c r="G388" i="17"/>
  <c r="G383" i="17" s="1"/>
  <c r="G382" i="17" s="1"/>
  <c r="H391" i="17"/>
  <c r="G411" i="17"/>
  <c r="H421" i="17"/>
  <c r="H420" i="17" s="1"/>
  <c r="H419" i="17" s="1"/>
  <c r="H418" i="17" s="1"/>
  <c r="H428" i="17"/>
  <c r="H455" i="17"/>
  <c r="H454" i="17" s="1"/>
  <c r="H453" i="17" s="1"/>
  <c r="G454" i="17"/>
  <c r="G453" i="17" s="1"/>
  <c r="H463" i="17"/>
  <c r="H461" i="17" s="1"/>
  <c r="G460" i="17"/>
  <c r="G459" i="17" s="1"/>
  <c r="C346" i="17"/>
  <c r="C345" i="17" s="1"/>
  <c r="E347" i="17"/>
  <c r="G370" i="17"/>
  <c r="G354" i="17"/>
  <c r="F352" i="17"/>
  <c r="F346" i="17" s="1"/>
  <c r="F345" i="17" s="1"/>
  <c r="H363" i="17"/>
  <c r="D365" i="17"/>
  <c r="D364" i="17" s="1"/>
  <c r="H368" i="17"/>
  <c r="H378" i="17"/>
  <c r="H389" i="17"/>
  <c r="H395" i="17"/>
  <c r="H394" i="17" s="1"/>
  <c r="H400" i="17"/>
  <c r="C432" i="17"/>
  <c r="E491" i="17"/>
  <c r="E490" i="17" s="1"/>
  <c r="C490" i="17"/>
  <c r="G249" i="17" l="1"/>
  <c r="F288" i="17"/>
  <c r="H21" i="17"/>
  <c r="H17" i="17" s="1"/>
  <c r="H10" i="17" s="1"/>
  <c r="H147" i="17"/>
  <c r="H370" i="17"/>
  <c r="H85" i="17"/>
  <c r="H155" i="17"/>
  <c r="H154" i="17" s="1"/>
  <c r="E150" i="17"/>
  <c r="H449" i="17"/>
  <c r="H448" i="17" s="1"/>
  <c r="H441" i="17"/>
  <c r="H440" i="17" s="1"/>
  <c r="D409" i="17"/>
  <c r="D10" i="17"/>
  <c r="E346" i="17"/>
  <c r="E345" i="17" s="1"/>
  <c r="H90" i="17"/>
  <c r="E267" i="17"/>
  <c r="H60" i="17"/>
  <c r="H59" i="17" s="1"/>
  <c r="H198" i="17"/>
  <c r="E383" i="17"/>
  <c r="E382" i="17" s="1"/>
  <c r="G164" i="17"/>
  <c r="H69" i="17"/>
  <c r="H65" i="17" s="1"/>
  <c r="H137" i="17"/>
  <c r="H136" i="17" s="1"/>
  <c r="H130" i="17" s="1"/>
  <c r="H305" i="17"/>
  <c r="H298" i="17" s="1"/>
  <c r="H297" i="17" s="1"/>
  <c r="H312" i="17"/>
  <c r="E17" i="17"/>
  <c r="E10" i="17" s="1"/>
  <c r="H384" i="17"/>
  <c r="H209" i="17"/>
  <c r="H411" i="17"/>
  <c r="H374" i="17"/>
  <c r="H275" i="17"/>
  <c r="E154" i="17"/>
  <c r="H241" i="17"/>
  <c r="H433" i="17"/>
  <c r="H432" i="17" s="1"/>
  <c r="H238" i="17"/>
  <c r="H118" i="17"/>
  <c r="H426" i="17"/>
  <c r="H425" i="17" s="1"/>
  <c r="G150" i="17"/>
  <c r="G130" i="17"/>
  <c r="G397" i="17"/>
  <c r="G396" i="17" s="1"/>
  <c r="H249" i="17"/>
  <c r="H308" i="17"/>
  <c r="H291" i="17"/>
  <c r="H289" i="17" s="1"/>
  <c r="G307" i="17"/>
  <c r="G17" i="17"/>
  <c r="G10" i="17" s="1"/>
  <c r="H356" i="17"/>
  <c r="H115" i="17"/>
  <c r="G365" i="17"/>
  <c r="G364" i="17" s="1"/>
  <c r="C196" i="17"/>
  <c r="H268" i="17"/>
  <c r="C9" i="17"/>
  <c r="C108" i="17"/>
  <c r="E447" i="17"/>
  <c r="H317" i="17"/>
  <c r="H315" i="17" s="1"/>
  <c r="E307" i="17"/>
  <c r="E130" i="17"/>
  <c r="D108" i="17"/>
  <c r="E75" i="17"/>
  <c r="F9" i="17"/>
  <c r="D196" i="17"/>
  <c r="F344" i="17"/>
  <c r="G75" i="17"/>
  <c r="G197" i="17"/>
  <c r="H95" i="17"/>
  <c r="C344" i="17"/>
  <c r="H388" i="17"/>
  <c r="E397" i="17"/>
  <c r="E396" i="17" s="1"/>
  <c r="G267" i="17"/>
  <c r="H110" i="17"/>
  <c r="D344" i="17"/>
  <c r="C409" i="17"/>
  <c r="F215" i="17"/>
  <c r="G447" i="17"/>
  <c r="H206" i="17"/>
  <c r="G95" i="17"/>
  <c r="H80" i="17"/>
  <c r="H75" i="17" s="1"/>
  <c r="H216" i="17"/>
  <c r="H215" i="17" s="1"/>
  <c r="H29" i="17"/>
  <c r="H27" i="17" s="1"/>
  <c r="G409" i="17"/>
  <c r="H398" i="17"/>
  <c r="H459" i="17"/>
  <c r="F184" i="17"/>
  <c r="F176" i="17" s="1"/>
  <c r="F108" i="17" s="1"/>
  <c r="G185" i="17"/>
  <c r="G184" i="17" s="1"/>
  <c r="G176" i="17" s="1"/>
  <c r="G288" i="17"/>
  <c r="H460" i="17"/>
  <c r="H234" i="17"/>
  <c r="H233" i="17" s="1"/>
  <c r="H173" i="17"/>
  <c r="E172" i="17"/>
  <c r="E288" i="17"/>
  <c r="G65" i="17"/>
  <c r="G26" i="17" s="1"/>
  <c r="E365" i="17"/>
  <c r="E364" i="17" s="1"/>
  <c r="G109" i="17"/>
  <c r="H354" i="17"/>
  <c r="H352" i="17" s="1"/>
  <c r="G352" i="17"/>
  <c r="G346" i="17" s="1"/>
  <c r="G345" i="17" s="1"/>
  <c r="H366" i="17"/>
  <c r="E26" i="17"/>
  <c r="F197" i="17"/>
  <c r="H404" i="17"/>
  <c r="H403" i="17" s="1"/>
  <c r="E425" i="17"/>
  <c r="E409" i="17" s="1"/>
  <c r="H181" i="17"/>
  <c r="H177" i="17" s="1"/>
  <c r="H176" i="17" s="1"/>
  <c r="E177" i="17"/>
  <c r="E176" i="17" s="1"/>
  <c r="E109" i="17"/>
  <c r="E197" i="17"/>
  <c r="H447" i="17" l="1"/>
  <c r="D9" i="17"/>
  <c r="H307" i="17"/>
  <c r="H26" i="17"/>
  <c r="H150" i="17"/>
  <c r="H267" i="17"/>
  <c r="H365" i="17"/>
  <c r="H364" i="17" s="1"/>
  <c r="C495" i="17"/>
  <c r="H109" i="17"/>
  <c r="D495" i="17"/>
  <c r="E9" i="17"/>
  <c r="J10" i="17" s="1"/>
  <c r="J9" i="17"/>
  <c r="K9" i="17" s="1"/>
  <c r="G344" i="17"/>
  <c r="H383" i="17"/>
  <c r="H382" i="17" s="1"/>
  <c r="G108" i="17"/>
  <c r="H409" i="17"/>
  <c r="E344" i="17"/>
  <c r="H346" i="17"/>
  <c r="H345" i="17" s="1"/>
  <c r="H288" i="17"/>
  <c r="E196" i="17"/>
  <c r="G9" i="17"/>
  <c r="H9" i="17"/>
  <c r="G196" i="17"/>
  <c r="H197" i="17"/>
  <c r="H172" i="17"/>
  <c r="H164" i="17" s="1"/>
  <c r="H108" i="17" s="1"/>
  <c r="E164" i="17"/>
  <c r="E108" i="17" s="1"/>
  <c r="F196" i="17"/>
  <c r="H397" i="17"/>
  <c r="H396" i="17" s="1"/>
  <c r="H196" i="17" l="1"/>
  <c r="G495" i="17"/>
  <c r="H344" i="17"/>
  <c r="H495" i="17" s="1"/>
  <c r="F495" i="17"/>
  <c r="E495" i="17"/>
</calcChain>
</file>

<file path=xl/sharedStrings.xml><?xml version="1.0" encoding="utf-8"?>
<sst xmlns="http://schemas.openxmlformats.org/spreadsheetml/2006/main" count="497" uniqueCount="283">
  <si>
    <t>Formato : PE-01</t>
  </si>
  <si>
    <t>AYUNTAMIENTO DE: EMILIANO ZAPATA, HGO</t>
  </si>
  <si>
    <t>ESTADO ANALITICO DEL EJERCICIO DEL PRESUPUESTO DE EGRESOS</t>
  </si>
  <si>
    <t>CLASIFICACION POR OBJETO DEL GASTO (CAPITULO Y CONCEPTO)</t>
  </si>
  <si>
    <t>PARTIDA</t>
  </si>
  <si>
    <t>EGRESOS</t>
  </si>
  <si>
    <t>APROBADO</t>
  </si>
  <si>
    <t>AMPLIACION/ REDUCCIONES</t>
  </si>
  <si>
    <t>MODIFICADO</t>
  </si>
  <si>
    <t>DEVENGADO</t>
  </si>
  <si>
    <t>PAGADO</t>
  </si>
  <si>
    <t>SERVICIOS PERSONALES</t>
  </si>
  <si>
    <t>REPO</t>
  </si>
  <si>
    <t>Remuneraciones al Personal de carácter Transitorio</t>
  </si>
  <si>
    <t>Sueldos base al personal eventual</t>
  </si>
  <si>
    <t>Prima de vacaciones,dominical y gratificacion de fin de año</t>
  </si>
  <si>
    <t>Aguinaldos</t>
  </si>
  <si>
    <t>Otras Prestaciones Sociales y Económicas</t>
  </si>
  <si>
    <t>Prestaciones de haberes y retiro</t>
  </si>
  <si>
    <t>Liquidaciones</t>
  </si>
  <si>
    <t>Prestaciones contractuales</t>
  </si>
  <si>
    <t>Medicinas, Serv. Medico y Productos Farmaceuticos</t>
  </si>
  <si>
    <t>Canasta Basica</t>
  </si>
  <si>
    <t>Apoyo para gastos funerarios</t>
  </si>
  <si>
    <t>FUPO</t>
  </si>
  <si>
    <t>Remuneraciones al Personal de carácter Permanente</t>
  </si>
  <si>
    <t>Dietas</t>
  </si>
  <si>
    <t>Sueldos base al personal permanente</t>
  </si>
  <si>
    <t>Presidencia Municipal</t>
  </si>
  <si>
    <t>Oficialia Mayor</t>
  </si>
  <si>
    <t>Juzgado Municipal</t>
  </si>
  <si>
    <t>Ornato y Alumbrado Publico</t>
  </si>
  <si>
    <t>Tesoreria Municipal</t>
  </si>
  <si>
    <t>Obras Publicas</t>
  </si>
  <si>
    <t>Intendencia</t>
  </si>
  <si>
    <t>Secretaria Municipal</t>
  </si>
  <si>
    <t>Registro del Estado Familiar</t>
  </si>
  <si>
    <t>Reglamentos Municipales</t>
  </si>
  <si>
    <t>Informatica</t>
  </si>
  <si>
    <t>Agua Potable</t>
  </si>
  <si>
    <t>Servicio de Limpias</t>
  </si>
  <si>
    <t>Desarrollo Rural</t>
  </si>
  <si>
    <t>Drenaje y Alcantarillado</t>
  </si>
  <si>
    <t>Desarrollo Deportivo</t>
  </si>
  <si>
    <t>Contraloria</t>
  </si>
  <si>
    <t>Desarrollo Social</t>
  </si>
  <si>
    <t>Comunicación Social</t>
  </si>
  <si>
    <t>Recursos  Humanos</t>
  </si>
  <si>
    <t>BIBLIOTECAS</t>
  </si>
  <si>
    <t>CATASTRO MUNICIPAL</t>
  </si>
  <si>
    <t>Honorarios asimilables o asalariados</t>
  </si>
  <si>
    <t>Remuneraciones Adicionales y Especiales</t>
  </si>
  <si>
    <t>Prima Vacacional</t>
  </si>
  <si>
    <t>Horas extraordinarias</t>
  </si>
  <si>
    <t>Compensaciones</t>
  </si>
  <si>
    <t>Pago de estímulos a servidores públicos</t>
  </si>
  <si>
    <t>Estímulos</t>
  </si>
  <si>
    <t>FOMENTO MUNICIPAL</t>
  </si>
  <si>
    <t>D.I.F. Municipal</t>
  </si>
  <si>
    <t>Prima Vacacional (D.I.F.)</t>
  </si>
  <si>
    <t>Compensaciones (Personal de D.I.F.)</t>
  </si>
  <si>
    <t>FORTAMUN-DF</t>
  </si>
  <si>
    <t>Primas de vacaciones, dominical y gratificación de fin de año</t>
  </si>
  <si>
    <t>FOFIS</t>
  </si>
  <si>
    <t>Medicinas, Serv. Medico y productos Farmaceuticos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</si>
  <si>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</si>
  <si>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</si>
  <si>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</si>
  <si>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 </t>
  </si>
  <si>
    <t>Material impreso e información digital</t>
  </si>
  <si>
    <t>Material de limpieza</t>
  </si>
  <si>
    <t>Alimentos y Utensilios</t>
  </si>
  <si>
    <t>Productos alimenticios para personas</t>
  </si>
  <si>
    <t>Utensilios para el servicio de alimentación</t>
  </si>
  <si>
    <t>Materiales y Artículos de Construcción y de reparación</t>
  </si>
  <si>
    <t>Material Electrico y electronico</t>
  </si>
  <si>
    <t>Materiales Complementarios</t>
  </si>
  <si>
    <t>Material para señalamiento</t>
  </si>
  <si>
    <t>Combustibles, Lubricantes y Aditivos</t>
  </si>
  <si>
    <t>Combustibles, lubricantes y aditivos</t>
  </si>
  <si>
    <t>Vestuario, Blancos, Prendas de Protección y Artículos Deportivos</t>
  </si>
  <si>
    <t>Vestuario y uniformes</t>
  </si>
  <si>
    <t>Prendas de seguridad y protección personal</t>
  </si>
  <si>
    <t>Herramientas, Refacciones y Accesorios menores</t>
  </si>
  <si>
    <t>Herramientas menores</t>
  </si>
  <si>
    <t>Refacciones y accesorios menores de maquinaria y otros equipos</t>
  </si>
  <si>
    <t>Alimentaciona internos</t>
  </si>
  <si>
    <t>Productos alimenticos para personal de entidades</t>
  </si>
  <si>
    <t xml:space="preserve"> </t>
  </si>
  <si>
    <t>Materiales y Articulos de Construcción y Reparación</t>
  </si>
  <si>
    <t>Material eléctrico y electrónico</t>
  </si>
  <si>
    <t>Combustible para vehiculos de Seguridad Publica</t>
  </si>
  <si>
    <t>Combustible para vehiculos de Proteccion Civil</t>
  </si>
  <si>
    <t>Combustible para vehiculos de Presidencia (Uso Oficial)</t>
  </si>
  <si>
    <t>Herramientas,Refacciones y Aceesorios Menores</t>
  </si>
  <si>
    <t>Pago de diversos gastos del area de Seguridad Publica</t>
  </si>
  <si>
    <t>Pago de diversos gastos del area de Proteccion Civil</t>
  </si>
  <si>
    <t>Materiales, útiles y equipos menores de tecnologías de información y comunicaciones</t>
  </si>
  <si>
    <t>Insumos Impresora</t>
  </si>
  <si>
    <t>SERVICIOS GENERALES</t>
  </si>
  <si>
    <t>Servicios Básicos</t>
  </si>
  <si>
    <t>Energía eléctrica</t>
  </si>
  <si>
    <t>Agua</t>
  </si>
  <si>
    <t>Reparacion y Mantenimiento de Redes de agua potable</t>
  </si>
  <si>
    <t>Telefonía tradicional</t>
  </si>
  <si>
    <t>Telefonia Celular</t>
  </si>
  <si>
    <t>Servicios de acceso de Internet, redes y procesamiento de información</t>
  </si>
  <si>
    <t>Servicios Integrales y otros servicios</t>
  </si>
  <si>
    <t>Servicios de Arrendamiento</t>
  </si>
  <si>
    <t>Arrendamiento de edificios</t>
  </si>
  <si>
    <t>Arrendamientos de mobiliario</t>
  </si>
  <si>
    <t>Servicios Profesionales, Cientificos, Tecnicos y Otros Servicios</t>
  </si>
  <si>
    <t>Servicio de consultoria</t>
  </si>
  <si>
    <t>Servicio de Capacitacion</t>
  </si>
  <si>
    <t>Servicios Financiarios, Bancarios y Comerciales</t>
  </si>
  <si>
    <t>Fletes y maniobras</t>
  </si>
  <si>
    <t>Servicios de Instalación, Reparación, Mantenimiento y Conservación</t>
  </si>
  <si>
    <t>Conservación y mantenimiento menor de inmuebles</t>
  </si>
  <si>
    <t>Reparacion y Mantenimiento de parques y jardines</t>
  </si>
  <si>
    <t>Reparacion y Mantenimiento de Calles y puentes</t>
  </si>
  <si>
    <t>Reparacion y Mantenimiento de panteones</t>
  </si>
  <si>
    <t>Reparacion y Mantenimiento de campos deportivos</t>
  </si>
  <si>
    <t>Reparacion y mantenimiento de edificios</t>
  </si>
  <si>
    <t>Reparacion y mantenimiento de drenaje</t>
  </si>
  <si>
    <t>Reparacion y mantenimiento de otros muebles</t>
  </si>
  <si>
    <t>Reparacion y mantenimiento de Relleno Sanitario</t>
  </si>
  <si>
    <t>Reparacion y mantenimiento de red de alumbrado publico</t>
  </si>
  <si>
    <t>Instalacion y Reparacion y Mantenimiento de mobiliario y equipo de administracion, educacional y recreativo</t>
  </si>
  <si>
    <t>Reparacion y mantenimiento de mobiliario y equipo de oficina</t>
  </si>
  <si>
    <t>Reparacion y mantenimiento de equipo de computo</t>
  </si>
  <si>
    <t>Reparación y mantenimiento de equipo de transporte</t>
  </si>
  <si>
    <t>Servicio de lavanderia</t>
  </si>
  <si>
    <t>Servicios de Comunicación Social y Publicidad</t>
  </si>
  <si>
    <t>Difusión por radio, televisión y otros medios de mensajes sobre programas y actividades gubernamentales</t>
  </si>
  <si>
    <t>Prensa y Publicidad</t>
  </si>
  <si>
    <t>Impresiones y publicaciones oficiales</t>
  </si>
  <si>
    <t>Servicios de revelado de fotografías</t>
  </si>
  <si>
    <t>Servicios de Traslado y Viáticos</t>
  </si>
  <si>
    <t>Viáticos en el país</t>
  </si>
  <si>
    <t>Otros servicios de traslado y hospedaje</t>
  </si>
  <si>
    <t>Servicios Oficiales</t>
  </si>
  <si>
    <t>Gastos de ceremonial</t>
  </si>
  <si>
    <t>Gastos de orden social y cultural</t>
  </si>
  <si>
    <t>Congresos y convenciones</t>
  </si>
  <si>
    <t>Exposiciones</t>
  </si>
  <si>
    <t>Gastos de representación</t>
  </si>
  <si>
    <t>Otros servicios Generales</t>
  </si>
  <si>
    <t>penas, multas accesorios judiciales</t>
  </si>
  <si>
    <t>Pago de CNA</t>
  </si>
  <si>
    <t>Gastos de Orden  Social  y Cultural</t>
  </si>
  <si>
    <t>Gastos de Orden Social</t>
  </si>
  <si>
    <t>Impuesto sobre nomina</t>
  </si>
  <si>
    <t xml:space="preserve">FOMENTO MUNICIPAL </t>
  </si>
  <si>
    <t>Arrendamiento de maquinaria, otros equipos y herramientas</t>
  </si>
  <si>
    <t>Relleno Sanitario</t>
  </si>
  <si>
    <t>Impuesto Sobre nomina</t>
  </si>
  <si>
    <t>Mantenimiento de Redes de Agua Potable</t>
  </si>
  <si>
    <t>Materiales para Cloracion de Agua Potable</t>
  </si>
  <si>
    <t>Pago de derechos de Consumo CNA</t>
  </si>
  <si>
    <t>Pago de Cuotas CEEA</t>
  </si>
  <si>
    <t>Servicios de telecomunicaciones y satélites</t>
  </si>
  <si>
    <t>Reparacion y mantenimiento de red de drenaje sanitario</t>
  </si>
  <si>
    <t>Instalación, reparación y mantenimiento de equipo de computo y tecnologías dela información.</t>
  </si>
  <si>
    <t>Instalacion de Red</t>
  </si>
  <si>
    <t>Reparacion y mantenimientode equipo de fotocopiado</t>
  </si>
  <si>
    <t>IMPUESTO SOBRE AUTOMOVILES NUEVOS</t>
  </si>
  <si>
    <t>IMPUESTO ESPECIAL SOBRE PRODUCCION Y SERVICIOS</t>
  </si>
  <si>
    <t>COMPESANCIONES IMPUESTOS SOBRE AUTOMOVILES NUEVOS</t>
  </si>
  <si>
    <t>TRANSFERENCIAS, ASIGNACIONES, SUBSIDIOS Y OTRAS AYUDAS</t>
  </si>
  <si>
    <t>Ayudas Sociales</t>
  </si>
  <si>
    <t>Ayudas sociales a personas</t>
  </si>
  <si>
    <t>Ayudas Funerales</t>
  </si>
  <si>
    <t>Apoyo a personas de escasos recursos</t>
  </si>
  <si>
    <t>Ayudas actividades deportivas</t>
  </si>
  <si>
    <t>Becas y otras ayudas para programas de capacitación</t>
  </si>
  <si>
    <t>Ayudas sociales a instituciones de enseñanza</t>
  </si>
  <si>
    <t>Instituciones culturales</t>
  </si>
  <si>
    <t>Educación Básica</t>
  </si>
  <si>
    <t>Educación Medio Superior</t>
  </si>
  <si>
    <t>Ayudas sociales a cooperativas</t>
  </si>
  <si>
    <t>Apoyo Sector Salud</t>
  </si>
  <si>
    <t>Apoyo Comunidades</t>
  </si>
  <si>
    <t>Actividades Civicas y Culturales</t>
  </si>
  <si>
    <t>Apoyo a Instituciones asociaciones y/o grupos</t>
  </si>
  <si>
    <t>D.I.F.Municipal</t>
  </si>
  <si>
    <t>Ayudas sociales a instituciones sin fines de lucro</t>
  </si>
  <si>
    <t>Apoyo a la Subprocuraduria de la defensa del menor</t>
  </si>
  <si>
    <t>Apoyo al CRIRH</t>
  </si>
  <si>
    <t>Apoyo al Hospital del Niño D.I.F.</t>
  </si>
  <si>
    <t>Pensiones y Jubilaciones</t>
  </si>
  <si>
    <t>Jubilaciones</t>
  </si>
  <si>
    <t>Becas y ayudas a otros programas de capacitación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</si>
  <si>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</si>
  <si>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</si>
  <si>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</si>
  <si>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</si>
  <si>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</si>
  <si>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Vehículo y équipo de transporte</t>
  </si>
  <si>
    <t>Automóviles y camiones</t>
  </si>
  <si>
    <t>BIENES INMUEBLES</t>
  </si>
  <si>
    <t>FISM</t>
  </si>
  <si>
    <t>Vehiculos y equipo de transporte</t>
  </si>
  <si>
    <t>Motocicletas</t>
  </si>
  <si>
    <t>Activos Intangibles</t>
  </si>
  <si>
    <t>Sotfware</t>
  </si>
  <si>
    <t>INVERSIÓN PÚBLICA</t>
  </si>
  <si>
    <t>Obra Pública en bienes de dominio público</t>
  </si>
  <si>
    <t>FAIP(FONDO EN APOYO EN INFRESTRUCTURA Y PRODUCTIVIDAD)</t>
  </si>
  <si>
    <t>Edificacion no habitacional</t>
  </si>
  <si>
    <t>Edificacion  habitacional</t>
  </si>
  <si>
    <t>TECHUMBRES</t>
  </si>
  <si>
    <t>FONDO FORTALECE</t>
  </si>
  <si>
    <t>Edificación no habitacional</t>
  </si>
  <si>
    <t>FONDO DE CONTINGENCIAS ECONOMICAS</t>
  </si>
  <si>
    <t>Techado de Escuela Primaria Jose Vasconcelos</t>
  </si>
  <si>
    <t>Construccion de obras de ubanizacion</t>
  </si>
  <si>
    <t>FOPEDEP</t>
  </si>
  <si>
    <t>OBRAS FODEPED 2015</t>
  </si>
  <si>
    <t>Deuda Publica</t>
  </si>
  <si>
    <t>Adeudos de ejercicios fiscales anteriores</t>
  </si>
  <si>
    <t>Adefas</t>
  </si>
  <si>
    <t>GRAN TOTAL</t>
  </si>
  <si>
    <t>Otras prestaciones contractuales</t>
  </si>
  <si>
    <t>MULTAS COLABORACION ADMVA</t>
  </si>
  <si>
    <t>Ecologia</t>
  </si>
  <si>
    <t>INCENTIVOS A LA VENTA FINAL DE GASOLINA Y DIESEL (IEPS)</t>
  </si>
  <si>
    <t xml:space="preserve">Insumos Fotocopiadora </t>
  </si>
  <si>
    <t>D.I.F.Municipal 3a EDAD</t>
  </si>
  <si>
    <t xml:space="preserve">Ayudas sociales a personas </t>
  </si>
  <si>
    <t>Dontativos a instituciones de beneficiencia PRESIDENCIA MPAL</t>
  </si>
  <si>
    <t>SUBEJERCICIO</t>
  </si>
  <si>
    <t>Apoyo a personas de escasos recursos (ayudas y cooperaciones deporte)</t>
  </si>
  <si>
    <t xml:space="preserve"> TESORERO MUNICIPAL                                                            PRESIDENTE MUNICIPAL                                                                             SINDICO PROCURADOR</t>
  </si>
  <si>
    <t xml:space="preserve">  L.A.P. MAURICIO WENDY MENDOZA SALAZAR                          C. ANTONIO ESPINOZA ESPINOZA                                                              C. ANAHI ORTIZ AVELAR                 </t>
  </si>
  <si>
    <t xml:space="preserve">             ELABORO:                                                                           REVISO:                                                                                             Vo. Bo.</t>
  </si>
  <si>
    <t xml:space="preserve">Canasta Basica </t>
  </si>
  <si>
    <t xml:space="preserve">Material de limpieza  </t>
  </si>
  <si>
    <t>Cuotas para el Fondo de Ahorro y otras prestaciones  (CUOTAS Y SERVICIOS)</t>
  </si>
  <si>
    <t>INSTALACION Y MANTENIMIENTO DE SEMAFOROS Y VIDEOCAMARAS</t>
  </si>
  <si>
    <t>Actividades Civicas y Culturales RECREATIVAS</t>
  </si>
  <si>
    <t>Reparación y mantenimiento de SEMÀFOROS</t>
  </si>
  <si>
    <t>Reparación y mantenimiento de DRENAJE</t>
  </si>
  <si>
    <t>OFICINA DE ESPECTACULOS</t>
  </si>
  <si>
    <t>SUBPROCURADURIA DEL…..</t>
  </si>
  <si>
    <t>Actividades Civicas y Culturales Y DEPORTIVAS</t>
  </si>
  <si>
    <t>ARRENDAMIENTO DE BIENES INMUEBLES</t>
  </si>
  <si>
    <t>Reparacion y mantenimiento de red de alumbrado publico VIDEOCAMARAS</t>
  </si>
  <si>
    <t>Reparación y mantenimiento de equipo</t>
  </si>
  <si>
    <t>Material de imprenta</t>
  </si>
  <si>
    <t>CONSTRUCCION TECHUMBRE FORO DEL PUEBLO</t>
  </si>
  <si>
    <t>GIMNASIO AL AIRE LIBRE</t>
  </si>
  <si>
    <t>HERRAMIENTAS ,REFACCIONES Y ACCESORIOS MENORES</t>
  </si>
  <si>
    <t>PAGO DE TENENCIAS</t>
  </si>
  <si>
    <t>MAQUINARIA Y EQUIPO</t>
  </si>
  <si>
    <t>ACCESORIOS ESTACION SOKIA</t>
  </si>
  <si>
    <t>Indeminizaciones</t>
  </si>
  <si>
    <t>Reparcion y Mtto de maquinaria</t>
  </si>
  <si>
    <t>ADQUISICION DE ESTACION SOKIA</t>
  </si>
  <si>
    <t>FONDO GENERAL DE PARTICIPACIONES</t>
  </si>
  <si>
    <t>2017/FAISM021005</t>
  </si>
  <si>
    <t>2017/FAISM021007</t>
  </si>
  <si>
    <t>COMPENSACION</t>
  </si>
  <si>
    <t>2017/FAISM021003</t>
  </si>
  <si>
    <t>2017/FAISM021008</t>
  </si>
  <si>
    <t>2017/FAISM021002</t>
  </si>
  <si>
    <t>RED DE AGUA CALLE RAYON</t>
  </si>
  <si>
    <t>Servicios generales</t>
  </si>
  <si>
    <t>DICIEMBRE 2017.</t>
  </si>
  <si>
    <t>gratificaciones</t>
  </si>
  <si>
    <t>RECAUDACION DE IMPUESTO</t>
  </si>
  <si>
    <t>Reparacion y mantenimiento de vehiculos</t>
  </si>
  <si>
    <t>Reparacion y Mantenimiento de luminarias</t>
  </si>
  <si>
    <t>Servicios Generales</t>
  </si>
  <si>
    <t>MULTAS COLABORACION ADMVA Y IMPTO SOBRE TENENCIA</t>
  </si>
  <si>
    <t>DIF Estatal Y municipal</t>
  </si>
  <si>
    <t>Ayudas jubilados</t>
  </si>
  <si>
    <t>2017/FAISM021010</t>
  </si>
  <si>
    <t>2017/FAISM021011</t>
  </si>
  <si>
    <t>2017/FAISM021012</t>
  </si>
  <si>
    <t>2017/FAISM021013</t>
  </si>
  <si>
    <t>2017/FAISM021004</t>
  </si>
  <si>
    <t>2017/FAISM021001</t>
  </si>
  <si>
    <t>2017/FAISM021009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</si>
</sst>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_€"/>
    <numFmt numFmtId="165" formatCode="#,##0.0"/>
    <numFmt numFmtId="166" formatCode="_(* #,##0.00_);_(* \(#,##0.00\);_(* &quot;-&quot;??_);_(@_)"/>
    <numFmt numFmtId="167" formatCode="&quot;$&quot;#,##0.00"/>
    <numFmt numFmtId="168" formatCode="#,##0.00000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7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b/>
      <sz val="8"/>
      <name val="Arial Narrow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i/>
      <sz val="7"/>
      <name val="Arial"/>
      <family val="2"/>
    </font>
    <font>
      <sz val="7"/>
      <name val="Calibri"/>
      <family val="2"/>
      <scheme val="minor"/>
    </font>
    <font>
      <b/>
      <i/>
      <u/>
      <sz val="7"/>
      <name val="Arial"/>
      <family val="2"/>
    </font>
    <font>
      <b/>
      <u val="double"/>
      <sz val="7"/>
      <name val="Arial"/>
      <family val="2"/>
    </font>
    <font>
      <b/>
      <sz val="6"/>
      <name val="Arial"/>
      <family val="2"/>
    </font>
    <font>
      <b/>
      <sz val="9"/>
      <name val="Arial Narrow"/>
      <family val="2"/>
    </font>
    <font>
      <sz val="11"/>
      <name val="Calibri"/>
      <family val="2"/>
      <scheme val="minor"/>
    </font>
    <font>
      <b/>
      <sz val="10"/>
      <name val="Agency FB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gency FB"/>
      <family val="2"/>
    </font>
    <font>
      <b/>
      <i/>
      <u/>
      <sz val="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8">
    <xf numFmtId="0" fontId="0" fillId="0" borderId="0" xfId="0"/>
    <xf numFmtId="17" fontId="4" fillId="0" borderId="0" xfId="0" applyNumberFormat="1" applyFont="1" applyFill="1"/>
    <xf numFmtId="164" fontId="7" fillId="0" borderId="8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5" fillId="5" borderId="8" xfId="0" applyFont="1" applyFill="1" applyBorder="1" applyAlignment="1">
      <alignment horizontal="justify" vertical="center" wrapText="1"/>
    </xf>
    <xf numFmtId="0" fontId="7" fillId="5" borderId="8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center"/>
    </xf>
    <xf numFmtId="0" fontId="8" fillId="0" borderId="0" xfId="0" applyFont="1" applyFill="1"/>
    <xf numFmtId="0" fontId="9" fillId="2" borderId="0" xfId="0" applyFont="1" applyFill="1"/>
    <xf numFmtId="0" fontId="9" fillId="0" borderId="0" xfId="0" applyFont="1" applyFill="1"/>
    <xf numFmtId="0" fontId="10" fillId="0" borderId="0" xfId="0" applyFont="1" applyFill="1"/>
    <xf numFmtId="0" fontId="10" fillId="2" borderId="0" xfId="0" applyFont="1" applyFill="1"/>
    <xf numFmtId="17" fontId="8" fillId="0" borderId="0" xfId="0" applyNumberFormat="1" applyFont="1" applyFill="1"/>
    <xf numFmtId="0" fontId="9" fillId="2" borderId="0" xfId="0" applyFont="1" applyFill="1" applyBorder="1"/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164" fontId="12" fillId="6" borderId="8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164" fontId="13" fillId="5" borderId="8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justify" vertical="center" wrapText="1"/>
    </xf>
    <xf numFmtId="164" fontId="14" fillId="2" borderId="8" xfId="0" applyNumberFormat="1" applyFont="1" applyFill="1" applyBorder="1" applyAlignment="1">
      <alignment vertical="center" wrapText="1"/>
    </xf>
    <xf numFmtId="164" fontId="14" fillId="0" borderId="8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horizontal="justify" vertical="center" wrapText="1"/>
    </xf>
    <xf numFmtId="164" fontId="12" fillId="5" borderId="8" xfId="0" applyNumberFormat="1" applyFont="1" applyFill="1" applyBorder="1" applyAlignment="1">
      <alignment vertical="center" wrapText="1"/>
    </xf>
    <xf numFmtId="4" fontId="9" fillId="2" borderId="0" xfId="0" applyNumberFormat="1" applyFont="1" applyFill="1"/>
    <xf numFmtId="0" fontId="12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justify" vertical="center" wrapText="1"/>
    </xf>
    <xf numFmtId="164" fontId="13" fillId="0" borderId="8" xfId="0" applyNumberFormat="1" applyFont="1" applyFill="1" applyBorder="1" applyAlignment="1">
      <alignment vertical="center" wrapText="1"/>
    </xf>
    <xf numFmtId="164" fontId="12" fillId="0" borderId="8" xfId="0" applyNumberFormat="1" applyFont="1" applyFill="1" applyBorder="1" applyAlignment="1">
      <alignment vertical="center" wrapText="1"/>
    </xf>
    <xf numFmtId="0" fontId="14" fillId="5" borderId="8" xfId="0" applyFont="1" applyFill="1" applyBorder="1" applyAlignment="1">
      <alignment horizontal="justify" vertical="center" wrapText="1"/>
    </xf>
    <xf numFmtId="164" fontId="14" fillId="5" borderId="8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 wrapText="1"/>
    </xf>
    <xf numFmtId="164" fontId="14" fillId="7" borderId="8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vertical="center" wrapText="1"/>
    </xf>
    <xf numFmtId="164" fontId="15" fillId="0" borderId="8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justify" vertical="center" wrapText="1"/>
    </xf>
    <xf numFmtId="164" fontId="12" fillId="2" borderId="8" xfId="0" applyNumberFormat="1" applyFont="1" applyFill="1" applyBorder="1" applyAlignment="1">
      <alignment vertical="center" wrapText="1"/>
    </xf>
    <xf numFmtId="4" fontId="12" fillId="5" borderId="8" xfId="0" applyNumberFormat="1" applyFont="1" applyFill="1" applyBorder="1" applyAlignment="1">
      <alignment vertical="center" wrapText="1"/>
    </xf>
    <xf numFmtId="165" fontId="12" fillId="5" borderId="8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164" fontId="15" fillId="5" borderId="8" xfId="0" applyNumberFormat="1" applyFont="1" applyFill="1" applyBorder="1" applyAlignment="1">
      <alignment vertical="center" wrapText="1"/>
    </xf>
    <xf numFmtId="164" fontId="13" fillId="2" borderId="8" xfId="0" applyNumberFormat="1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justify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justify" vertical="center" wrapText="1"/>
    </xf>
    <xf numFmtId="164" fontId="12" fillId="4" borderId="8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justify" vertical="center" wrapText="1"/>
    </xf>
    <xf numFmtId="164" fontId="14" fillId="0" borderId="10" xfId="0" applyNumberFormat="1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justify" vertical="center" wrapText="1"/>
    </xf>
    <xf numFmtId="0" fontId="13" fillId="5" borderId="8" xfId="0" applyFont="1" applyFill="1" applyBorder="1" applyAlignment="1">
      <alignment vertical="center" wrapText="1"/>
    </xf>
    <xf numFmtId="164" fontId="19" fillId="5" borderId="8" xfId="0" applyNumberFormat="1" applyFont="1" applyFill="1" applyBorder="1" applyAlignment="1">
      <alignment vertical="center" wrapText="1"/>
    </xf>
    <xf numFmtId="0" fontId="17" fillId="5" borderId="0" xfId="0" applyFont="1" applyFill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166" fontId="14" fillId="0" borderId="8" xfId="1" applyNumberFormat="1" applyFont="1" applyBorder="1" applyAlignment="1">
      <alignment vertical="center" wrapText="1"/>
    </xf>
    <xf numFmtId="166" fontId="14" fillId="0" borderId="8" xfId="1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justify" vertical="center" wrapText="1"/>
    </xf>
    <xf numFmtId="167" fontId="20" fillId="0" borderId="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22" fillId="2" borderId="0" xfId="0" applyFont="1" applyFill="1"/>
    <xf numFmtId="167" fontId="22" fillId="2" borderId="0" xfId="0" applyNumberFormat="1" applyFont="1" applyFill="1"/>
    <xf numFmtId="0" fontId="23" fillId="0" borderId="0" xfId="0" applyFont="1" applyBorder="1" applyAlignment="1"/>
    <xf numFmtId="4" fontId="23" fillId="0" borderId="0" xfId="0" applyNumberFormat="1" applyFont="1" applyBorder="1" applyAlignment="1">
      <alignment vertical="center"/>
    </xf>
    <xf numFmtId="0" fontId="24" fillId="0" borderId="0" xfId="0" applyFont="1"/>
    <xf numFmtId="4" fontId="24" fillId="0" borderId="0" xfId="0" applyNumberFormat="1" applyFont="1" applyFill="1"/>
    <xf numFmtId="4" fontId="25" fillId="0" borderId="0" xfId="0" applyNumberFormat="1" applyFont="1"/>
    <xf numFmtId="4" fontId="26" fillId="0" borderId="0" xfId="0" applyNumberFormat="1" applyFont="1"/>
    <xf numFmtId="43" fontId="23" fillId="0" borderId="0" xfId="0" applyNumberFormat="1" applyFont="1" applyBorder="1" applyAlignment="1"/>
    <xf numFmtId="0" fontId="24" fillId="0" borderId="0" xfId="0" applyFont="1" applyFill="1"/>
    <xf numFmtId="0" fontId="25" fillId="0" borderId="0" xfId="0" applyFont="1"/>
    <xf numFmtId="167" fontId="26" fillId="0" borderId="0" xfId="0" applyNumberFormat="1" applyFont="1"/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center"/>
    </xf>
    <xf numFmtId="4" fontId="27" fillId="0" borderId="0" xfId="0" applyNumberFormat="1" applyFont="1" applyBorder="1" applyAlignment="1"/>
    <xf numFmtId="0" fontId="27" fillId="0" borderId="0" xfId="0" applyFont="1" applyBorder="1" applyAlignment="1">
      <alignment horizontal="left"/>
    </xf>
    <xf numFmtId="0" fontId="27" fillId="0" borderId="0" xfId="0" applyFont="1"/>
    <xf numFmtId="4" fontId="27" fillId="0" borderId="0" xfId="0" applyNumberFormat="1" applyFont="1" applyBorder="1" applyAlignment="1">
      <alignment horizontal="center"/>
    </xf>
    <xf numFmtId="167" fontId="9" fillId="0" borderId="0" xfId="0" applyNumberFormat="1" applyFont="1" applyFill="1"/>
    <xf numFmtId="164" fontId="13" fillId="7" borderId="8" xfId="0" applyNumberFormat="1" applyFont="1" applyFill="1" applyBorder="1" applyAlignment="1">
      <alignment vertical="center" wrapText="1"/>
    </xf>
    <xf numFmtId="165" fontId="9" fillId="2" borderId="0" xfId="0" applyNumberFormat="1" applyFont="1" applyFill="1"/>
    <xf numFmtId="0" fontId="13" fillId="7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vertical="center" wrapText="1"/>
    </xf>
    <xf numFmtId="0" fontId="18" fillId="7" borderId="8" xfId="0" applyFont="1" applyFill="1" applyBorder="1" applyAlignment="1">
      <alignment horizontal="justify" vertical="center" wrapText="1"/>
    </xf>
    <xf numFmtId="0" fontId="15" fillId="7" borderId="8" xfId="0" applyFont="1" applyFill="1" applyBorder="1" applyAlignment="1">
      <alignment horizontal="justify" vertical="center" wrapText="1"/>
    </xf>
    <xf numFmtId="0" fontId="14" fillId="7" borderId="8" xfId="0" applyFont="1" applyFill="1" applyBorder="1" applyAlignment="1">
      <alignment horizontal="justify" vertical="center" wrapText="1"/>
    </xf>
    <xf numFmtId="0" fontId="13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43" fontId="9" fillId="2" borderId="0" xfId="1" applyFont="1" applyFill="1"/>
    <xf numFmtId="0" fontId="12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justify" vertical="center" wrapText="1"/>
    </xf>
    <xf numFmtId="0" fontId="28" fillId="7" borderId="8" xfId="0" applyFont="1" applyFill="1" applyBorder="1" applyAlignment="1">
      <alignment horizontal="justify" vertical="center" wrapText="1"/>
    </xf>
    <xf numFmtId="164" fontId="12" fillId="9" borderId="8" xfId="0" applyNumberFormat="1" applyFont="1" applyFill="1" applyBorder="1" applyAlignment="1">
      <alignment vertical="center" wrapText="1"/>
    </xf>
    <xf numFmtId="0" fontId="12" fillId="7" borderId="8" xfId="0" applyFont="1" applyFill="1" applyBorder="1" applyAlignment="1">
      <alignment horizontal="center" vertical="center" wrapText="1"/>
    </xf>
    <xf numFmtId="164" fontId="12" fillId="7" borderId="8" xfId="0" applyNumberFormat="1" applyFont="1" applyFill="1" applyBorder="1" applyAlignment="1">
      <alignment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vertical="center" wrapText="1"/>
    </xf>
    <xf numFmtId="164" fontId="12" fillId="8" borderId="7" xfId="0" applyNumberFormat="1" applyFont="1" applyFill="1" applyBorder="1" applyAlignment="1">
      <alignment vertical="center" wrapText="1"/>
    </xf>
    <xf numFmtId="0" fontId="14" fillId="7" borderId="8" xfId="0" applyFont="1" applyFill="1" applyBorder="1" applyAlignment="1">
      <alignment horizontal="center" vertical="center" wrapText="1"/>
    </xf>
    <xf numFmtId="164" fontId="15" fillId="7" borderId="8" xfId="0" applyNumberFormat="1" applyFont="1" applyFill="1" applyBorder="1" applyAlignment="1">
      <alignment vertical="center" wrapText="1"/>
    </xf>
    <xf numFmtId="0" fontId="12" fillId="7" borderId="14" xfId="0" applyFont="1" applyFill="1" applyBorder="1" applyAlignment="1">
      <alignment horizontal="center" vertical="center" wrapText="1"/>
    </xf>
    <xf numFmtId="164" fontId="12" fillId="7" borderId="15" xfId="0" applyNumberFormat="1" applyFont="1" applyFill="1" applyBorder="1" applyAlignment="1">
      <alignment vertical="center" wrapText="1"/>
    </xf>
    <xf numFmtId="166" fontId="14" fillId="7" borderId="8" xfId="1" applyNumberFormat="1" applyFont="1" applyFill="1" applyBorder="1" applyAlignment="1">
      <alignment vertical="center" wrapText="1"/>
    </xf>
    <xf numFmtId="0" fontId="14" fillId="6" borderId="8" xfId="0" applyFont="1" applyFill="1" applyBorder="1" applyAlignment="1">
      <alignment vertical="center" wrapText="1"/>
    </xf>
    <xf numFmtId="166" fontId="14" fillId="6" borderId="8" xfId="1" applyNumberFormat="1" applyFont="1" applyFill="1" applyBorder="1" applyAlignment="1">
      <alignment vertical="center" wrapText="1"/>
    </xf>
    <xf numFmtId="0" fontId="17" fillId="0" borderId="8" xfId="0" applyFont="1" applyFill="1" applyBorder="1"/>
    <xf numFmtId="168" fontId="9" fillId="2" borderId="0" xfId="0" applyNumberFormat="1" applyFont="1" applyFill="1"/>
    <xf numFmtId="167" fontId="9" fillId="2" borderId="0" xfId="0" applyNumberFormat="1" applyFont="1" applyFill="1"/>
    <xf numFmtId="164" fontId="7" fillId="2" borderId="8" xfId="0" applyNumberFormat="1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17" fontId="3" fillId="3" borderId="4" xfId="0" applyNumberFormat="1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justify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497</xdr:row>
      <xdr:rowOff>23812</xdr:rowOff>
    </xdr:from>
    <xdr:ext cx="7316932" cy="547688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1766E6A0-8CC1-47BF-846F-1A4878F42448}"/>
            </a:ext>
          </a:extLst>
        </xdr:cNvPr>
        <xdr:cNvSpPr txBox="1"/>
      </xdr:nvSpPr>
      <xdr:spPr>
        <a:xfrm>
          <a:off x="0" y="96854962"/>
          <a:ext cx="7316932" cy="5476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endParaRPr lang="es-MX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7"/>
  <sheetViews>
    <sheetView tabSelected="1" topLeftCell="A200" zoomScaleNormal="100" workbookViewId="0">
      <selection activeCell="A212" sqref="A212:H212"/>
    </sheetView>
  </sheetViews>
  <sheetFormatPr baseColWidth="10" defaultRowHeight="12.75" x14ac:dyDescent="0.25"/>
  <cols>
    <col min="1" max="1" width="5.42578125" style="8" customWidth="1"/>
    <col min="2" max="2" width="21.85546875" style="11" customWidth="1"/>
    <col min="3" max="3" width="11.85546875" style="10" customWidth="1"/>
    <col min="4" max="4" width="11.5703125" style="10" customWidth="1"/>
    <col min="5" max="5" width="12.140625" style="10" customWidth="1"/>
    <col min="6" max="6" width="12.28515625" style="11" customWidth="1"/>
    <col min="7" max="7" width="12.85546875" style="11" customWidth="1"/>
    <col min="8" max="8" width="13.5703125" style="11" customWidth="1"/>
    <col min="9" max="9" width="7.140625" style="10" customWidth="1"/>
    <col min="10" max="10" width="15.140625" style="10" bestFit="1" customWidth="1"/>
    <col min="11" max="16384" width="11.42578125" style="10"/>
  </cols>
  <sheetData>
    <row r="1" spans="1:11" x14ac:dyDescent="0.25">
      <c r="B1" s="9" t="s">
        <v>0</v>
      </c>
    </row>
    <row r="2" spans="1:11" x14ac:dyDescent="0.25">
      <c r="B2" s="12"/>
      <c r="C2" s="13"/>
      <c r="D2" s="13"/>
      <c r="E2" s="13"/>
      <c r="F2" s="12"/>
      <c r="G2" s="14"/>
      <c r="H2" s="1" t="s">
        <v>267</v>
      </c>
    </row>
    <row r="3" spans="1:11" ht="11.25" customHeight="1" x14ac:dyDescent="0.2">
      <c r="A3" s="125" t="s">
        <v>1</v>
      </c>
      <c r="B3" s="126"/>
      <c r="C3" s="126"/>
      <c r="D3" s="126"/>
      <c r="E3" s="126"/>
      <c r="F3" s="126"/>
      <c r="G3" s="126"/>
      <c r="H3" s="127"/>
    </row>
    <row r="4" spans="1:11" ht="11.25" customHeight="1" x14ac:dyDescent="0.2">
      <c r="A4" s="128" t="s">
        <v>2</v>
      </c>
      <c r="B4" s="129"/>
      <c r="C4" s="129"/>
      <c r="D4" s="129"/>
      <c r="E4" s="129"/>
      <c r="F4" s="129"/>
      <c r="G4" s="129"/>
      <c r="H4" s="130"/>
    </row>
    <row r="5" spans="1:11" ht="11.25" customHeight="1" x14ac:dyDescent="0.2">
      <c r="A5" s="131" t="s">
        <v>3</v>
      </c>
      <c r="B5" s="132"/>
      <c r="C5" s="132"/>
      <c r="D5" s="132"/>
      <c r="E5" s="132"/>
      <c r="F5" s="132"/>
      <c r="G5" s="132"/>
      <c r="H5" s="133"/>
    </row>
    <row r="6" spans="1:11" s="15" customFormat="1" ht="12" customHeight="1" thickBot="1" x14ac:dyDescent="0.25">
      <c r="A6" s="134">
        <v>43070</v>
      </c>
      <c r="B6" s="132"/>
      <c r="C6" s="132"/>
      <c r="D6" s="132"/>
      <c r="E6" s="132"/>
      <c r="F6" s="132"/>
      <c r="G6" s="132"/>
      <c r="H6" s="133"/>
    </row>
    <row r="7" spans="1:11" s="15" customFormat="1" ht="12" customHeight="1" thickBot="1" x14ac:dyDescent="0.25">
      <c r="A7" s="135" t="s">
        <v>4</v>
      </c>
      <c r="B7" s="135"/>
      <c r="C7" s="136" t="s">
        <v>5</v>
      </c>
      <c r="D7" s="136"/>
      <c r="E7" s="136"/>
      <c r="F7" s="136"/>
      <c r="G7" s="136"/>
      <c r="H7" s="135" t="s">
        <v>230</v>
      </c>
    </row>
    <row r="8" spans="1:11" ht="39.75" customHeight="1" thickBot="1" x14ac:dyDescent="0.25">
      <c r="A8" s="135"/>
      <c r="B8" s="135"/>
      <c r="C8" s="102" t="s">
        <v>6</v>
      </c>
      <c r="D8" s="102" t="s">
        <v>7</v>
      </c>
      <c r="E8" s="102" t="s">
        <v>8</v>
      </c>
      <c r="F8" s="102" t="s">
        <v>9</v>
      </c>
      <c r="G8" s="102" t="s">
        <v>10</v>
      </c>
      <c r="H8" s="135"/>
    </row>
    <row r="9" spans="1:11" ht="11.25" customHeight="1" x14ac:dyDescent="0.2">
      <c r="A9" s="109">
        <v>1000</v>
      </c>
      <c r="B9" s="110" t="s">
        <v>11</v>
      </c>
      <c r="C9" s="111">
        <f t="shared" ref="C9:H9" si="0">C10+C26+C90+C95+C75+C105</f>
        <v>17608751.690000001</v>
      </c>
      <c r="D9" s="111">
        <f t="shared" si="0"/>
        <v>-326284.2100000006</v>
      </c>
      <c r="E9" s="111">
        <f>E10+E26+E90+E95+E75+E105</f>
        <v>17282467.48</v>
      </c>
      <c r="F9" s="111">
        <f t="shared" si="0"/>
        <v>17282467.479999997</v>
      </c>
      <c r="G9" s="111">
        <f t="shared" si="0"/>
        <v>17282467.479999997</v>
      </c>
      <c r="H9" s="111">
        <f t="shared" si="0"/>
        <v>0</v>
      </c>
      <c r="I9" s="29"/>
      <c r="J9" s="29">
        <f>+E10+E26+E75+E90+E95+E105</f>
        <v>17282467.48</v>
      </c>
      <c r="K9" s="29">
        <f>+J9-17105762.48</f>
        <v>176705</v>
      </c>
    </row>
    <row r="10" spans="1:11" ht="11.25" customHeight="1" x14ac:dyDescent="0.2">
      <c r="A10" s="107"/>
      <c r="B10" s="95" t="s">
        <v>12</v>
      </c>
      <c r="C10" s="108">
        <f t="shared" ref="C10:E10" si="1">C13+C17+C15+C11</f>
        <v>1104601.23</v>
      </c>
      <c r="D10" s="108">
        <f>D13+D17+D15+D11</f>
        <v>-616121.57999999996</v>
      </c>
      <c r="E10" s="108">
        <f t="shared" si="1"/>
        <v>488479.65</v>
      </c>
      <c r="F10" s="108">
        <f>F11+F13+F15+F17</f>
        <v>488479.65</v>
      </c>
      <c r="G10" s="108">
        <f>G11+G13+G15+G17</f>
        <v>488479.65</v>
      </c>
      <c r="H10" s="108">
        <f>H11+H13+H15+H17</f>
        <v>0</v>
      </c>
      <c r="I10" s="29"/>
      <c r="J10" s="120">
        <f>+E9-F9</f>
        <v>0</v>
      </c>
    </row>
    <row r="11" spans="1:11" ht="22.5" customHeight="1" x14ac:dyDescent="0.2">
      <c r="A11" s="20">
        <v>1100</v>
      </c>
      <c r="B11" s="21" t="s">
        <v>25</v>
      </c>
      <c r="C11" s="22">
        <f>C12</f>
        <v>0</v>
      </c>
      <c r="D11" s="22">
        <f t="shared" ref="D11:G11" si="2">D12</f>
        <v>64500</v>
      </c>
      <c r="E11" s="22">
        <f t="shared" si="2"/>
        <v>64500</v>
      </c>
      <c r="F11" s="22">
        <f t="shared" si="2"/>
        <v>64500</v>
      </c>
      <c r="G11" s="22">
        <f t="shared" si="2"/>
        <v>64500</v>
      </c>
      <c r="H11" s="22">
        <f>H12</f>
        <v>0</v>
      </c>
      <c r="J11" s="29">
        <f>+D11+D13+D17+D24+D15</f>
        <v>-593121.57999999996</v>
      </c>
    </row>
    <row r="12" spans="1:11" ht="11.25" customHeight="1" x14ac:dyDescent="0.2">
      <c r="A12" s="30">
        <v>11200</v>
      </c>
      <c r="B12" s="24" t="s">
        <v>26</v>
      </c>
      <c r="C12" s="26">
        <v>0</v>
      </c>
      <c r="D12" s="26">
        <v>64500</v>
      </c>
      <c r="E12" s="26">
        <f>C12+D12</f>
        <v>64500</v>
      </c>
      <c r="F12" s="26">
        <v>64500</v>
      </c>
      <c r="G12" s="26">
        <f>+F12</f>
        <v>64500</v>
      </c>
      <c r="H12" s="26">
        <f>E12-G12</f>
        <v>0</v>
      </c>
    </row>
    <row r="13" spans="1:11" ht="22.5" customHeight="1" x14ac:dyDescent="0.2">
      <c r="A13" s="20">
        <v>1200</v>
      </c>
      <c r="B13" s="27" t="s">
        <v>13</v>
      </c>
      <c r="C13" s="28">
        <f t="shared" ref="C13:H13" si="3">C14</f>
        <v>11000</v>
      </c>
      <c r="D13" s="28">
        <f t="shared" si="3"/>
        <v>36988.339999999997</v>
      </c>
      <c r="E13" s="28">
        <f t="shared" si="3"/>
        <v>47988.34</v>
      </c>
      <c r="F13" s="28">
        <f t="shared" si="3"/>
        <v>47988.34</v>
      </c>
      <c r="G13" s="28">
        <f t="shared" si="3"/>
        <v>47988.34</v>
      </c>
      <c r="H13" s="28">
        <f t="shared" si="3"/>
        <v>0</v>
      </c>
    </row>
    <row r="14" spans="1:11" ht="11.25" customHeight="1" x14ac:dyDescent="0.2">
      <c r="A14" s="23">
        <v>12200</v>
      </c>
      <c r="B14" s="24" t="s">
        <v>14</v>
      </c>
      <c r="C14" s="25">
        <v>11000</v>
      </c>
      <c r="D14" s="25">
        <v>36988.339999999997</v>
      </c>
      <c r="E14" s="25">
        <f>C14+D14</f>
        <v>47988.34</v>
      </c>
      <c r="F14" s="26">
        <v>47988.34</v>
      </c>
      <c r="G14" s="26">
        <f>F14</f>
        <v>47988.34</v>
      </c>
      <c r="H14" s="26">
        <f>E14-G14</f>
        <v>0</v>
      </c>
    </row>
    <row r="15" spans="1:11" ht="22.5" customHeight="1" x14ac:dyDescent="0.2">
      <c r="A15" s="20">
        <v>13200</v>
      </c>
      <c r="B15" s="27" t="s">
        <v>15</v>
      </c>
      <c r="C15" s="22">
        <f>C16</f>
        <v>1093601.23</v>
      </c>
      <c r="D15" s="22">
        <f t="shared" ref="D15:H15" si="4">D16</f>
        <v>-1093601.23</v>
      </c>
      <c r="E15" s="22">
        <f t="shared" si="4"/>
        <v>0</v>
      </c>
      <c r="F15" s="22">
        <f t="shared" si="4"/>
        <v>0</v>
      </c>
      <c r="G15" s="22">
        <f t="shared" si="4"/>
        <v>0</v>
      </c>
      <c r="H15" s="22">
        <f t="shared" si="4"/>
        <v>0</v>
      </c>
    </row>
    <row r="16" spans="1:11" ht="11.25" customHeight="1" x14ac:dyDescent="0.2">
      <c r="A16" s="30">
        <v>1302</v>
      </c>
      <c r="B16" s="24" t="s">
        <v>16</v>
      </c>
      <c r="C16" s="26">
        <v>1093601.23</v>
      </c>
      <c r="D16" s="26">
        <v>-1093601.23</v>
      </c>
      <c r="E16" s="26">
        <f>C16+D16</f>
        <v>0</v>
      </c>
      <c r="F16" s="26">
        <v>0</v>
      </c>
      <c r="G16" s="26">
        <f>F16</f>
        <v>0</v>
      </c>
      <c r="H16" s="26">
        <f>E16-G16</f>
        <v>0</v>
      </c>
    </row>
    <row r="17" spans="1:19" ht="22.5" customHeight="1" x14ac:dyDescent="0.2">
      <c r="A17" s="20">
        <v>1500</v>
      </c>
      <c r="B17" s="31" t="s">
        <v>17</v>
      </c>
      <c r="C17" s="32">
        <f>C21+C18+C24</f>
        <v>0</v>
      </c>
      <c r="D17" s="32">
        <f>D21+D18+D24</f>
        <v>375991.31</v>
      </c>
      <c r="E17" s="32">
        <f t="shared" ref="E17:H17" si="5">E21+E18+E24</f>
        <v>375991.31</v>
      </c>
      <c r="F17" s="32">
        <f t="shared" si="5"/>
        <v>375991.31</v>
      </c>
      <c r="G17" s="32">
        <f t="shared" si="5"/>
        <v>375991.31</v>
      </c>
      <c r="H17" s="32">
        <f t="shared" si="5"/>
        <v>0</v>
      </c>
    </row>
    <row r="18" spans="1:19" ht="11.25" customHeight="1" x14ac:dyDescent="0.2">
      <c r="A18" s="20">
        <v>15300</v>
      </c>
      <c r="B18" s="24" t="s">
        <v>18</v>
      </c>
      <c r="C18" s="33">
        <f t="shared" ref="C18:H18" si="6">C19</f>
        <v>0</v>
      </c>
      <c r="D18" s="33">
        <f>D19+D20</f>
        <v>16918</v>
      </c>
      <c r="E18" s="33">
        <f>E19+E20</f>
        <v>16918</v>
      </c>
      <c r="F18" s="33">
        <f>+F19+F20</f>
        <v>16918</v>
      </c>
      <c r="G18" s="33">
        <f>+G19+G20</f>
        <v>16918</v>
      </c>
      <c r="H18" s="33">
        <f t="shared" si="6"/>
        <v>0</v>
      </c>
    </row>
    <row r="19" spans="1:19" s="11" customFormat="1" ht="11.25" customHeight="1" x14ac:dyDescent="0.2">
      <c r="A19" s="20">
        <v>15301</v>
      </c>
      <c r="B19" s="6" t="s">
        <v>19</v>
      </c>
      <c r="C19" s="35">
        <v>0</v>
      </c>
      <c r="D19" s="35">
        <v>14248</v>
      </c>
      <c r="E19" s="35">
        <f>C19+D19</f>
        <v>14248</v>
      </c>
      <c r="F19" s="35">
        <v>14248</v>
      </c>
      <c r="G19" s="35">
        <f>F19</f>
        <v>14248</v>
      </c>
      <c r="H19" s="35">
        <f>E19-G19</f>
        <v>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s="11" customFormat="1" ht="11.25" customHeight="1" x14ac:dyDescent="0.2">
      <c r="A20" s="20">
        <v>15302</v>
      </c>
      <c r="B20" s="6" t="s">
        <v>255</v>
      </c>
      <c r="C20" s="35">
        <v>0</v>
      </c>
      <c r="D20" s="35">
        <v>2670</v>
      </c>
      <c r="E20" s="35">
        <f>C20+D20</f>
        <v>2670</v>
      </c>
      <c r="F20" s="35">
        <v>2670</v>
      </c>
      <c r="G20" s="35">
        <f>F20</f>
        <v>2670</v>
      </c>
      <c r="H20" s="35">
        <f>E20-G20</f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1.25" customHeight="1" x14ac:dyDescent="0.2">
      <c r="A21" s="20">
        <v>15400</v>
      </c>
      <c r="B21" s="24" t="s">
        <v>20</v>
      </c>
      <c r="C21" s="33">
        <f t="shared" ref="C21:H21" si="7">C22+C23</f>
        <v>0</v>
      </c>
      <c r="D21" s="33">
        <f t="shared" si="7"/>
        <v>336073.31</v>
      </c>
      <c r="E21" s="33">
        <f t="shared" si="7"/>
        <v>336073.31</v>
      </c>
      <c r="F21" s="33">
        <f t="shared" si="7"/>
        <v>336073.31</v>
      </c>
      <c r="G21" s="33">
        <f t="shared" si="7"/>
        <v>336073.31</v>
      </c>
      <c r="H21" s="33">
        <f t="shared" si="7"/>
        <v>0</v>
      </c>
    </row>
    <row r="22" spans="1:19" ht="22.5" customHeight="1" x14ac:dyDescent="0.2">
      <c r="A22" s="30">
        <v>15401</v>
      </c>
      <c r="B22" s="24" t="s">
        <v>21</v>
      </c>
      <c r="C22" s="26">
        <v>0</v>
      </c>
      <c r="D22" s="26">
        <f>194738.79+141334.52</f>
        <v>336073.31</v>
      </c>
      <c r="E22" s="26">
        <f>C22+D22</f>
        <v>336073.31</v>
      </c>
      <c r="F22" s="26">
        <v>336073.31</v>
      </c>
      <c r="G22" s="26">
        <f>F22</f>
        <v>336073.31</v>
      </c>
      <c r="H22" s="26">
        <f>E22-G22</f>
        <v>0</v>
      </c>
    </row>
    <row r="23" spans="1:19" ht="11.25" customHeight="1" x14ac:dyDescent="0.2">
      <c r="A23" s="30">
        <v>15403</v>
      </c>
      <c r="B23" s="24" t="s">
        <v>22</v>
      </c>
      <c r="C23" s="26">
        <v>0</v>
      </c>
      <c r="D23" s="26"/>
      <c r="E23" s="26">
        <f>C23+D23</f>
        <v>0</v>
      </c>
      <c r="F23" s="26">
        <v>0</v>
      </c>
      <c r="G23" s="26">
        <f>F23</f>
        <v>0</v>
      </c>
      <c r="H23" s="26">
        <f>C23-G23</f>
        <v>0</v>
      </c>
    </row>
    <row r="24" spans="1:19" ht="11.25" customHeight="1" x14ac:dyDescent="0.2">
      <c r="A24" s="20">
        <v>15400</v>
      </c>
      <c r="B24" s="27" t="s">
        <v>20</v>
      </c>
      <c r="C24" s="28">
        <f>C25</f>
        <v>0</v>
      </c>
      <c r="D24" s="28">
        <f t="shared" ref="D24:H24" si="8">D25</f>
        <v>23000</v>
      </c>
      <c r="E24" s="28">
        <f t="shared" si="8"/>
        <v>23000</v>
      </c>
      <c r="F24" s="28">
        <f t="shared" si="8"/>
        <v>23000</v>
      </c>
      <c r="G24" s="28">
        <f t="shared" si="8"/>
        <v>23000</v>
      </c>
      <c r="H24" s="28">
        <f t="shared" si="8"/>
        <v>0</v>
      </c>
    </row>
    <row r="25" spans="1:19" ht="11.25" customHeight="1" x14ac:dyDescent="0.2">
      <c r="A25" s="30">
        <v>15404</v>
      </c>
      <c r="B25" s="24" t="s">
        <v>222</v>
      </c>
      <c r="C25" s="26">
        <v>0</v>
      </c>
      <c r="D25" s="26">
        <v>23000</v>
      </c>
      <c r="E25" s="26">
        <f>C25+D25</f>
        <v>23000</v>
      </c>
      <c r="F25" s="26">
        <v>23000</v>
      </c>
      <c r="G25" s="26">
        <f>F25</f>
        <v>23000</v>
      </c>
      <c r="H25" s="26">
        <f>E25-G25</f>
        <v>0</v>
      </c>
    </row>
    <row r="26" spans="1:19" ht="11.25" x14ac:dyDescent="0.2">
      <c r="A26" s="107"/>
      <c r="B26" s="93" t="s">
        <v>24</v>
      </c>
      <c r="C26" s="108">
        <f t="shared" ref="C26:H26" si="9">C27+C56+C59+C65+C73</f>
        <v>7107912</v>
      </c>
      <c r="D26" s="108">
        <f t="shared" si="9"/>
        <v>2151711.2499999995</v>
      </c>
      <c r="E26" s="108">
        <f t="shared" si="9"/>
        <v>9259623.25</v>
      </c>
      <c r="F26" s="108">
        <f>F27+F56+F59+F65+F73</f>
        <v>9259623.25</v>
      </c>
      <c r="G26" s="108">
        <f>G27+G56+G59+G65+G73</f>
        <v>9259623.25</v>
      </c>
      <c r="H26" s="108">
        <f t="shared" si="9"/>
        <v>0</v>
      </c>
      <c r="I26" s="29"/>
    </row>
    <row r="27" spans="1:19" ht="22.5" customHeight="1" x14ac:dyDescent="0.2">
      <c r="A27" s="20">
        <v>1100</v>
      </c>
      <c r="B27" s="21" t="s">
        <v>25</v>
      </c>
      <c r="C27" s="22">
        <f t="shared" ref="C27:H27" si="10">C29+C28</f>
        <v>5096528</v>
      </c>
      <c r="D27" s="22">
        <f t="shared" si="10"/>
        <v>47609</v>
      </c>
      <c r="E27" s="22">
        <f t="shared" si="10"/>
        <v>5144137</v>
      </c>
      <c r="F27" s="22">
        <f t="shared" si="10"/>
        <v>5144137</v>
      </c>
      <c r="G27" s="22">
        <f t="shared" si="10"/>
        <v>5144137</v>
      </c>
      <c r="H27" s="22">
        <f t="shared" si="10"/>
        <v>0</v>
      </c>
    </row>
    <row r="28" spans="1:19" ht="11.25" customHeight="1" x14ac:dyDescent="0.2">
      <c r="A28" s="30">
        <v>11200</v>
      </c>
      <c r="B28" s="24" t="s">
        <v>26</v>
      </c>
      <c r="C28" s="26">
        <v>0</v>
      </c>
      <c r="D28" s="26">
        <v>64500</v>
      </c>
      <c r="E28" s="26">
        <f>C28+D28</f>
        <v>64500</v>
      </c>
      <c r="F28" s="26">
        <v>64500</v>
      </c>
      <c r="G28" s="26">
        <f>F28</f>
        <v>64500</v>
      </c>
      <c r="H28" s="26">
        <f>E28-F28</f>
        <v>0</v>
      </c>
    </row>
    <row r="29" spans="1:19" ht="11.25" customHeight="1" x14ac:dyDescent="0.2">
      <c r="A29" s="20">
        <v>11300</v>
      </c>
      <c r="B29" s="34" t="s">
        <v>27</v>
      </c>
      <c r="C29" s="28">
        <f t="shared" ref="C29" si="11">SUM(C30:C53)</f>
        <v>5096528</v>
      </c>
      <c r="D29" s="28">
        <f>SUM(D30:D55)</f>
        <v>-16891</v>
      </c>
      <c r="E29" s="28">
        <f t="shared" ref="E29:F29" si="12">SUM(E30:E55)</f>
        <v>5079637</v>
      </c>
      <c r="F29" s="28">
        <f t="shared" si="12"/>
        <v>5079637</v>
      </c>
      <c r="G29" s="28">
        <f>SUM(G30:G55)</f>
        <v>5079637</v>
      </c>
      <c r="H29" s="28">
        <f>SUM(H30:H54)</f>
        <v>0</v>
      </c>
      <c r="J29" s="29"/>
    </row>
    <row r="30" spans="1:19" ht="11.25" customHeight="1" x14ac:dyDescent="0.2">
      <c r="A30" s="30">
        <v>11301</v>
      </c>
      <c r="B30" s="24" t="s">
        <v>28</v>
      </c>
      <c r="C30" s="26">
        <v>458400</v>
      </c>
      <c r="D30" s="26">
        <v>7026</v>
      </c>
      <c r="E30" s="26">
        <f t="shared" ref="E30:E55" si="13">C30+D30</f>
        <v>465426</v>
      </c>
      <c r="F30" s="26">
        <v>465426</v>
      </c>
      <c r="G30" s="26">
        <f t="shared" ref="G30:G55" si="14">F30</f>
        <v>465426</v>
      </c>
      <c r="H30" s="26">
        <f t="shared" ref="H30:H55" si="15">E30-G30</f>
        <v>0</v>
      </c>
    </row>
    <row r="31" spans="1:19" ht="11.25" customHeight="1" x14ac:dyDescent="0.2">
      <c r="A31" s="30">
        <v>11302</v>
      </c>
      <c r="B31" s="24" t="s">
        <v>29</v>
      </c>
      <c r="C31" s="26">
        <v>294900</v>
      </c>
      <c r="D31" s="26">
        <v>-53591</v>
      </c>
      <c r="E31" s="26">
        <f t="shared" si="13"/>
        <v>241309</v>
      </c>
      <c r="F31" s="26">
        <v>241309</v>
      </c>
      <c r="G31" s="26">
        <f t="shared" si="14"/>
        <v>241309</v>
      </c>
      <c r="H31" s="26">
        <f t="shared" si="15"/>
        <v>0</v>
      </c>
    </row>
    <row r="32" spans="1:19" ht="11.25" customHeight="1" x14ac:dyDescent="0.2">
      <c r="A32" s="30">
        <v>11303</v>
      </c>
      <c r="B32" s="24" t="s">
        <v>30</v>
      </c>
      <c r="C32" s="26">
        <v>252240</v>
      </c>
      <c r="D32" s="26">
        <v>11533</v>
      </c>
      <c r="E32" s="26">
        <f t="shared" si="13"/>
        <v>263773</v>
      </c>
      <c r="F32" s="26">
        <v>263773</v>
      </c>
      <c r="G32" s="26">
        <f t="shared" si="14"/>
        <v>263773</v>
      </c>
      <c r="H32" s="26">
        <f t="shared" si="15"/>
        <v>0</v>
      </c>
    </row>
    <row r="33" spans="1:8" ht="11.25" customHeight="1" x14ac:dyDescent="0.2">
      <c r="A33" s="30">
        <v>11304</v>
      </c>
      <c r="B33" s="24" t="s">
        <v>31</v>
      </c>
      <c r="C33" s="26">
        <v>682292</v>
      </c>
      <c r="D33" s="26">
        <v>-92936</v>
      </c>
      <c r="E33" s="26">
        <f t="shared" si="13"/>
        <v>589356</v>
      </c>
      <c r="F33" s="26">
        <v>589356</v>
      </c>
      <c r="G33" s="26">
        <f t="shared" si="14"/>
        <v>589356</v>
      </c>
      <c r="H33" s="26">
        <f t="shared" si="15"/>
        <v>0</v>
      </c>
    </row>
    <row r="34" spans="1:8" ht="11.25" customHeight="1" x14ac:dyDescent="0.2">
      <c r="A34" s="30">
        <v>11305</v>
      </c>
      <c r="B34" s="24" t="s">
        <v>32</v>
      </c>
      <c r="C34" s="26">
        <v>672432</v>
      </c>
      <c r="D34" s="26">
        <v>21090</v>
      </c>
      <c r="E34" s="26">
        <f t="shared" si="13"/>
        <v>693522</v>
      </c>
      <c r="F34" s="26">
        <v>693522</v>
      </c>
      <c r="G34" s="26">
        <f t="shared" si="14"/>
        <v>693522</v>
      </c>
      <c r="H34" s="26">
        <f t="shared" si="15"/>
        <v>0</v>
      </c>
    </row>
    <row r="35" spans="1:8" ht="11.25" customHeight="1" x14ac:dyDescent="0.2">
      <c r="A35" s="30">
        <v>11306</v>
      </c>
      <c r="B35" s="24" t="s">
        <v>33</v>
      </c>
      <c r="C35" s="26">
        <v>390288</v>
      </c>
      <c r="D35" s="26">
        <v>-96889</v>
      </c>
      <c r="E35" s="26">
        <f t="shared" si="13"/>
        <v>293399</v>
      </c>
      <c r="F35" s="26">
        <v>293399</v>
      </c>
      <c r="G35" s="26">
        <f t="shared" si="14"/>
        <v>293399</v>
      </c>
      <c r="H35" s="26">
        <f t="shared" si="15"/>
        <v>0</v>
      </c>
    </row>
    <row r="36" spans="1:8" ht="11.25" customHeight="1" x14ac:dyDescent="0.2">
      <c r="A36" s="30">
        <v>11307</v>
      </c>
      <c r="B36" s="24" t="s">
        <v>34</v>
      </c>
      <c r="C36" s="26">
        <v>66000</v>
      </c>
      <c r="D36" s="26">
        <v>-5879</v>
      </c>
      <c r="E36" s="26">
        <f t="shared" si="13"/>
        <v>60121</v>
      </c>
      <c r="F36" s="26">
        <v>60121</v>
      </c>
      <c r="G36" s="26">
        <f t="shared" si="14"/>
        <v>60121</v>
      </c>
      <c r="H36" s="26">
        <f t="shared" si="15"/>
        <v>0</v>
      </c>
    </row>
    <row r="37" spans="1:8" ht="11.25" customHeight="1" x14ac:dyDescent="0.2">
      <c r="A37" s="30">
        <v>11308</v>
      </c>
      <c r="B37" s="24" t="s">
        <v>35</v>
      </c>
      <c r="C37" s="26">
        <v>267060</v>
      </c>
      <c r="D37" s="26">
        <v>-626</v>
      </c>
      <c r="E37" s="26">
        <f t="shared" si="13"/>
        <v>266434</v>
      </c>
      <c r="F37" s="26">
        <v>266434</v>
      </c>
      <c r="G37" s="26">
        <f t="shared" si="14"/>
        <v>266434</v>
      </c>
      <c r="H37" s="26">
        <f t="shared" si="15"/>
        <v>0</v>
      </c>
    </row>
    <row r="38" spans="1:8" ht="11.25" customHeight="1" x14ac:dyDescent="0.2">
      <c r="A38" s="30">
        <v>11309</v>
      </c>
      <c r="B38" s="24" t="s">
        <v>36</v>
      </c>
      <c r="C38" s="26">
        <v>224232</v>
      </c>
      <c r="D38" s="26">
        <v>-421</v>
      </c>
      <c r="E38" s="26">
        <f t="shared" si="13"/>
        <v>223811</v>
      </c>
      <c r="F38" s="26">
        <v>223811</v>
      </c>
      <c r="G38" s="26">
        <f t="shared" si="14"/>
        <v>223811</v>
      </c>
      <c r="H38" s="26">
        <f t="shared" si="15"/>
        <v>0</v>
      </c>
    </row>
    <row r="39" spans="1:8" ht="11.25" customHeight="1" x14ac:dyDescent="0.2">
      <c r="A39" s="30">
        <v>11310</v>
      </c>
      <c r="B39" s="24" t="s">
        <v>37</v>
      </c>
      <c r="C39" s="26">
        <v>72000</v>
      </c>
      <c r="D39" s="26">
        <v>0</v>
      </c>
      <c r="E39" s="26">
        <f t="shared" si="13"/>
        <v>72000</v>
      </c>
      <c r="F39" s="26">
        <v>72000</v>
      </c>
      <c r="G39" s="26">
        <f t="shared" si="14"/>
        <v>72000</v>
      </c>
      <c r="H39" s="26">
        <f t="shared" si="15"/>
        <v>0</v>
      </c>
    </row>
    <row r="40" spans="1:8" ht="11.25" customHeight="1" x14ac:dyDescent="0.2">
      <c r="A40" s="30">
        <v>11311</v>
      </c>
      <c r="B40" s="24" t="s">
        <v>38</v>
      </c>
      <c r="C40" s="26">
        <v>69600</v>
      </c>
      <c r="D40" s="26">
        <v>2420</v>
      </c>
      <c r="E40" s="26">
        <f t="shared" si="13"/>
        <v>72020</v>
      </c>
      <c r="F40" s="26">
        <v>72020</v>
      </c>
      <c r="G40" s="26">
        <f t="shared" si="14"/>
        <v>72020</v>
      </c>
      <c r="H40" s="26">
        <f t="shared" si="15"/>
        <v>0</v>
      </c>
    </row>
    <row r="41" spans="1:8" ht="11.25" customHeight="1" x14ac:dyDescent="0.2">
      <c r="A41" s="30">
        <v>11312</v>
      </c>
      <c r="B41" s="24" t="s">
        <v>39</v>
      </c>
      <c r="C41" s="26">
        <v>243012</v>
      </c>
      <c r="D41" s="26">
        <v>-600</v>
      </c>
      <c r="E41" s="26">
        <f t="shared" si="13"/>
        <v>242412</v>
      </c>
      <c r="F41" s="26">
        <v>242412</v>
      </c>
      <c r="G41" s="26">
        <f t="shared" si="14"/>
        <v>242412</v>
      </c>
      <c r="H41" s="26">
        <f t="shared" si="15"/>
        <v>0</v>
      </c>
    </row>
    <row r="42" spans="1:8" ht="11.25" customHeight="1" x14ac:dyDescent="0.2">
      <c r="A42" s="30">
        <v>11313</v>
      </c>
      <c r="B42" s="24" t="s">
        <v>40</v>
      </c>
      <c r="C42" s="26">
        <v>326148</v>
      </c>
      <c r="D42" s="26">
        <v>-1065</v>
      </c>
      <c r="E42" s="26">
        <f t="shared" si="13"/>
        <v>325083</v>
      </c>
      <c r="F42" s="26">
        <v>325083</v>
      </c>
      <c r="G42" s="26">
        <f t="shared" si="14"/>
        <v>325083</v>
      </c>
      <c r="H42" s="26">
        <f t="shared" si="15"/>
        <v>0</v>
      </c>
    </row>
    <row r="43" spans="1:8" ht="11.25" customHeight="1" x14ac:dyDescent="0.2">
      <c r="A43" s="30">
        <v>11314</v>
      </c>
      <c r="B43" s="36" t="s">
        <v>224</v>
      </c>
      <c r="C43" s="26">
        <v>72000</v>
      </c>
      <c r="D43" s="26">
        <v>0</v>
      </c>
      <c r="E43" s="26">
        <f t="shared" si="13"/>
        <v>72000</v>
      </c>
      <c r="F43" s="26">
        <v>72000</v>
      </c>
      <c r="G43" s="26">
        <f t="shared" si="14"/>
        <v>72000</v>
      </c>
      <c r="H43" s="26">
        <f t="shared" si="15"/>
        <v>0</v>
      </c>
    </row>
    <row r="44" spans="1:8" ht="11.25" customHeight="1" x14ac:dyDescent="0.2">
      <c r="A44" s="30">
        <v>11315</v>
      </c>
      <c r="B44" s="24" t="s">
        <v>41</v>
      </c>
      <c r="C44" s="26">
        <v>294504</v>
      </c>
      <c r="D44" s="26">
        <v>-75084</v>
      </c>
      <c r="E44" s="26">
        <f t="shared" si="13"/>
        <v>219420</v>
      </c>
      <c r="F44" s="26">
        <v>219420</v>
      </c>
      <c r="G44" s="26">
        <f t="shared" si="14"/>
        <v>219420</v>
      </c>
      <c r="H44" s="26">
        <f t="shared" si="15"/>
        <v>0</v>
      </c>
    </row>
    <row r="45" spans="1:8" ht="11.25" customHeight="1" x14ac:dyDescent="0.2">
      <c r="A45" s="37">
        <v>11316</v>
      </c>
      <c r="B45" s="38" t="s">
        <v>42</v>
      </c>
      <c r="C45" s="26">
        <v>128412</v>
      </c>
      <c r="D45" s="26">
        <v>-534</v>
      </c>
      <c r="E45" s="26">
        <f t="shared" si="13"/>
        <v>127878</v>
      </c>
      <c r="F45" s="26">
        <v>127878</v>
      </c>
      <c r="G45" s="26">
        <f t="shared" si="14"/>
        <v>127878</v>
      </c>
      <c r="H45" s="26">
        <f t="shared" si="15"/>
        <v>0</v>
      </c>
    </row>
    <row r="46" spans="1:8" ht="11.25" customHeight="1" x14ac:dyDescent="0.2">
      <c r="A46" s="30">
        <v>11317</v>
      </c>
      <c r="B46" s="38" t="s">
        <v>43</v>
      </c>
      <c r="C46" s="26">
        <v>72000</v>
      </c>
      <c r="D46" s="26">
        <v>0</v>
      </c>
      <c r="E46" s="26">
        <f t="shared" si="13"/>
        <v>72000</v>
      </c>
      <c r="F46" s="26">
        <v>72000</v>
      </c>
      <c r="G46" s="26">
        <f t="shared" si="14"/>
        <v>72000</v>
      </c>
      <c r="H46" s="26">
        <f t="shared" si="15"/>
        <v>0</v>
      </c>
    </row>
    <row r="47" spans="1:8" ht="11.25" customHeight="1" x14ac:dyDescent="0.2">
      <c r="A47" s="30">
        <v>11318</v>
      </c>
      <c r="B47" s="38" t="s">
        <v>44</v>
      </c>
      <c r="C47" s="26">
        <v>162288</v>
      </c>
      <c r="D47" s="26">
        <v>47313</v>
      </c>
      <c r="E47" s="26">
        <f t="shared" si="13"/>
        <v>209601</v>
      </c>
      <c r="F47" s="26">
        <v>209601</v>
      </c>
      <c r="G47" s="26">
        <f t="shared" si="14"/>
        <v>209601</v>
      </c>
      <c r="H47" s="26">
        <f t="shared" si="15"/>
        <v>0</v>
      </c>
    </row>
    <row r="48" spans="1:8" ht="11.25" customHeight="1" x14ac:dyDescent="0.2">
      <c r="A48" s="30">
        <v>11319</v>
      </c>
      <c r="B48" s="38" t="s">
        <v>45</v>
      </c>
      <c r="C48" s="26">
        <v>138720</v>
      </c>
      <c r="D48" s="26">
        <v>-221</v>
      </c>
      <c r="E48" s="26">
        <f t="shared" si="13"/>
        <v>138499</v>
      </c>
      <c r="F48" s="26">
        <v>138499</v>
      </c>
      <c r="G48" s="26">
        <f t="shared" si="14"/>
        <v>138499</v>
      </c>
      <c r="H48" s="26">
        <f t="shared" si="15"/>
        <v>0</v>
      </c>
    </row>
    <row r="49" spans="1:8" ht="11.25" customHeight="1" x14ac:dyDescent="0.2">
      <c r="A49" s="30">
        <v>11320</v>
      </c>
      <c r="B49" s="24" t="s">
        <v>46</v>
      </c>
      <c r="C49" s="26">
        <v>66000</v>
      </c>
      <c r="D49" s="26">
        <v>0</v>
      </c>
      <c r="E49" s="26">
        <f t="shared" si="13"/>
        <v>66000</v>
      </c>
      <c r="F49" s="26">
        <v>66000</v>
      </c>
      <c r="G49" s="26">
        <f t="shared" si="14"/>
        <v>66000</v>
      </c>
      <c r="H49" s="26">
        <f t="shared" si="15"/>
        <v>0</v>
      </c>
    </row>
    <row r="50" spans="1:8" ht="11.25" customHeight="1" x14ac:dyDescent="0.2">
      <c r="A50" s="30">
        <v>11321</v>
      </c>
      <c r="B50" s="24" t="s">
        <v>47</v>
      </c>
      <c r="C50" s="26">
        <v>72000</v>
      </c>
      <c r="D50" s="26">
        <v>-42000</v>
      </c>
      <c r="E50" s="26">
        <f t="shared" si="13"/>
        <v>30000</v>
      </c>
      <c r="F50" s="26">
        <v>30000</v>
      </c>
      <c r="G50" s="26">
        <f t="shared" si="14"/>
        <v>30000</v>
      </c>
      <c r="H50" s="26">
        <f t="shared" si="15"/>
        <v>0</v>
      </c>
    </row>
    <row r="51" spans="1:8" ht="11.25" customHeight="1" x14ac:dyDescent="0.2">
      <c r="A51" s="30">
        <v>11322</v>
      </c>
      <c r="B51" s="24" t="s">
        <v>48</v>
      </c>
      <c r="C51" s="26">
        <v>72000</v>
      </c>
      <c r="D51" s="26">
        <v>-240</v>
      </c>
      <c r="E51" s="26">
        <f t="shared" si="13"/>
        <v>71760</v>
      </c>
      <c r="F51" s="26">
        <v>71760</v>
      </c>
      <c r="G51" s="26">
        <f t="shared" si="14"/>
        <v>71760</v>
      </c>
      <c r="H51" s="26">
        <f t="shared" si="15"/>
        <v>0</v>
      </c>
    </row>
    <row r="52" spans="1:8" ht="11.25" customHeight="1" x14ac:dyDescent="0.2">
      <c r="A52" s="30">
        <v>11323</v>
      </c>
      <c r="B52" s="24" t="s">
        <v>49</v>
      </c>
      <c r="C52" s="26">
        <v>0</v>
      </c>
      <c r="D52" s="26">
        <v>93600</v>
      </c>
      <c r="E52" s="26">
        <f t="shared" si="13"/>
        <v>93600</v>
      </c>
      <c r="F52" s="26">
        <v>93600</v>
      </c>
      <c r="G52" s="26">
        <f t="shared" si="14"/>
        <v>93600</v>
      </c>
      <c r="H52" s="26">
        <f t="shared" si="15"/>
        <v>0</v>
      </c>
    </row>
    <row r="53" spans="1:8" ht="11.25" customHeight="1" x14ac:dyDescent="0.2">
      <c r="A53" s="30">
        <v>11324</v>
      </c>
      <c r="B53" s="24" t="s">
        <v>242</v>
      </c>
      <c r="C53" s="26">
        <v>0</v>
      </c>
      <c r="D53" s="26">
        <v>69000</v>
      </c>
      <c r="E53" s="26">
        <f t="shared" si="13"/>
        <v>69000</v>
      </c>
      <c r="F53" s="26">
        <v>69000</v>
      </c>
      <c r="G53" s="26">
        <f t="shared" si="14"/>
        <v>69000</v>
      </c>
      <c r="H53" s="26">
        <f t="shared" si="15"/>
        <v>0</v>
      </c>
    </row>
    <row r="54" spans="1:8" ht="11.25" customHeight="1" x14ac:dyDescent="0.2">
      <c r="A54" s="30"/>
      <c r="B54" s="24" t="s">
        <v>243</v>
      </c>
      <c r="C54" s="26"/>
      <c r="D54" s="26">
        <v>89213</v>
      </c>
      <c r="E54" s="26">
        <f t="shared" si="13"/>
        <v>89213</v>
      </c>
      <c r="F54" s="26">
        <v>89213</v>
      </c>
      <c r="G54" s="26">
        <f t="shared" si="14"/>
        <v>89213</v>
      </c>
      <c r="H54" s="26">
        <f t="shared" si="15"/>
        <v>0</v>
      </c>
    </row>
    <row r="55" spans="1:8" ht="11.25" customHeight="1" x14ac:dyDescent="0.2">
      <c r="A55" s="30"/>
      <c r="B55" s="4" t="s">
        <v>266</v>
      </c>
      <c r="C55" s="26">
        <v>0</v>
      </c>
      <c r="D55" s="26">
        <v>12000</v>
      </c>
      <c r="E55" s="26">
        <f t="shared" si="13"/>
        <v>12000</v>
      </c>
      <c r="F55" s="26">
        <v>12000</v>
      </c>
      <c r="G55" s="26">
        <f t="shared" si="14"/>
        <v>12000</v>
      </c>
      <c r="H55" s="26">
        <f t="shared" si="15"/>
        <v>0</v>
      </c>
    </row>
    <row r="56" spans="1:8" ht="20.25" customHeight="1" x14ac:dyDescent="0.2">
      <c r="A56" s="20">
        <v>1200</v>
      </c>
      <c r="B56" s="27" t="s">
        <v>13</v>
      </c>
      <c r="C56" s="28">
        <f t="shared" ref="C56:H56" si="16">C57+C58</f>
        <v>460800</v>
      </c>
      <c r="D56" s="28">
        <f t="shared" si="16"/>
        <v>331225</v>
      </c>
      <c r="E56" s="28">
        <f t="shared" si="16"/>
        <v>792025</v>
      </c>
      <c r="F56" s="28">
        <f t="shared" si="16"/>
        <v>792025</v>
      </c>
      <c r="G56" s="28">
        <f t="shared" si="16"/>
        <v>792025</v>
      </c>
      <c r="H56" s="28">
        <f t="shared" si="16"/>
        <v>0</v>
      </c>
    </row>
    <row r="57" spans="1:8" ht="11.25" customHeight="1" x14ac:dyDescent="0.2">
      <c r="A57" s="30">
        <v>12100</v>
      </c>
      <c r="B57" s="24" t="s">
        <v>50</v>
      </c>
      <c r="C57" s="26">
        <v>0</v>
      </c>
      <c r="D57" s="26">
        <v>0</v>
      </c>
      <c r="E57" s="26">
        <f>C57+D57</f>
        <v>0</v>
      </c>
      <c r="F57" s="26">
        <v>0</v>
      </c>
      <c r="G57" s="26">
        <f>F57</f>
        <v>0</v>
      </c>
      <c r="H57" s="26">
        <f>C57-G57</f>
        <v>0</v>
      </c>
    </row>
    <row r="58" spans="1:8" ht="11.25" customHeight="1" x14ac:dyDescent="0.2">
      <c r="A58" s="30">
        <v>12200</v>
      </c>
      <c r="B58" s="24" t="s">
        <v>14</v>
      </c>
      <c r="C58" s="26">
        <v>460800</v>
      </c>
      <c r="D58" s="26">
        <v>331225</v>
      </c>
      <c r="E58" s="26">
        <f>C58+D58</f>
        <v>792025</v>
      </c>
      <c r="F58" s="26">
        <v>792025</v>
      </c>
      <c r="G58" s="26">
        <f>F58</f>
        <v>792025</v>
      </c>
      <c r="H58" s="26">
        <f>E58-G58</f>
        <v>0</v>
      </c>
    </row>
    <row r="59" spans="1:8" ht="22.5" customHeight="1" x14ac:dyDescent="0.2">
      <c r="A59" s="20">
        <v>1300</v>
      </c>
      <c r="B59" s="27" t="s">
        <v>51</v>
      </c>
      <c r="C59" s="22">
        <f t="shared" ref="C59:H59" si="17">C60</f>
        <v>270000</v>
      </c>
      <c r="D59" s="22">
        <f t="shared" si="17"/>
        <v>1983798.22</v>
      </c>
      <c r="E59" s="22">
        <f t="shared" si="17"/>
        <v>2253798.2199999997</v>
      </c>
      <c r="F59" s="22">
        <f t="shared" si="17"/>
        <v>2253798.2199999997</v>
      </c>
      <c r="G59" s="22">
        <f t="shared" si="17"/>
        <v>2253798.2199999997</v>
      </c>
      <c r="H59" s="22">
        <f t="shared" si="17"/>
        <v>0</v>
      </c>
    </row>
    <row r="60" spans="1:8" ht="22.5" customHeight="1" x14ac:dyDescent="0.2">
      <c r="A60" s="20">
        <v>13200</v>
      </c>
      <c r="B60" s="27" t="s">
        <v>15</v>
      </c>
      <c r="C60" s="33">
        <f t="shared" ref="C60:H60" si="18">C61+C62+C63+C64</f>
        <v>270000</v>
      </c>
      <c r="D60" s="28">
        <f t="shared" si="18"/>
        <v>1983798.22</v>
      </c>
      <c r="E60" s="28">
        <f t="shared" si="18"/>
        <v>2253798.2199999997</v>
      </c>
      <c r="F60" s="28">
        <f t="shared" si="18"/>
        <v>2253798.2199999997</v>
      </c>
      <c r="G60" s="28">
        <f t="shared" si="18"/>
        <v>2253798.2199999997</v>
      </c>
      <c r="H60" s="28">
        <f t="shared" si="18"/>
        <v>0</v>
      </c>
    </row>
    <row r="61" spans="1:8" ht="11.25" customHeight="1" x14ac:dyDescent="0.2">
      <c r="A61" s="30">
        <v>13201</v>
      </c>
      <c r="B61" s="24" t="s">
        <v>52</v>
      </c>
      <c r="C61" s="26">
        <v>58000</v>
      </c>
      <c r="D61" s="26">
        <v>-5749</v>
      </c>
      <c r="E61" s="26">
        <f>C61+D61</f>
        <v>52251</v>
      </c>
      <c r="F61" s="26">
        <v>52251</v>
      </c>
      <c r="G61" s="26">
        <f>F61</f>
        <v>52251</v>
      </c>
      <c r="H61" s="26">
        <f>E61-G61</f>
        <v>0</v>
      </c>
    </row>
    <row r="62" spans="1:8" ht="11.25" customHeight="1" x14ac:dyDescent="0.2">
      <c r="A62" s="30">
        <v>13202</v>
      </c>
      <c r="B62" s="24" t="s">
        <v>16</v>
      </c>
      <c r="C62" s="26">
        <v>0</v>
      </c>
      <c r="D62" s="26">
        <v>2037321.22</v>
      </c>
      <c r="E62" s="26">
        <f>C62+D62</f>
        <v>2037321.22</v>
      </c>
      <c r="F62" s="26">
        <v>2037321.22</v>
      </c>
      <c r="G62" s="26">
        <f>F62</f>
        <v>2037321.22</v>
      </c>
      <c r="H62" s="26">
        <f>E62-G62</f>
        <v>0</v>
      </c>
    </row>
    <row r="63" spans="1:8" ht="11.25" customHeight="1" x14ac:dyDescent="0.2">
      <c r="A63" s="30">
        <v>13300</v>
      </c>
      <c r="B63" s="24" t="s">
        <v>53</v>
      </c>
      <c r="C63" s="26">
        <v>120000</v>
      </c>
      <c r="D63" s="26">
        <v>-114747</v>
      </c>
      <c r="E63" s="26">
        <f>C63+D63</f>
        <v>5253</v>
      </c>
      <c r="F63" s="26">
        <v>5253</v>
      </c>
      <c r="G63" s="26">
        <f>F63</f>
        <v>5253</v>
      </c>
      <c r="H63" s="26">
        <f>E63-G63</f>
        <v>0</v>
      </c>
    </row>
    <row r="64" spans="1:8" ht="11.25" customHeight="1" x14ac:dyDescent="0.2">
      <c r="A64" s="30">
        <v>13400</v>
      </c>
      <c r="B64" s="24" t="s">
        <v>54</v>
      </c>
      <c r="C64" s="26">
        <v>92000</v>
      </c>
      <c r="D64" s="26">
        <v>66973</v>
      </c>
      <c r="E64" s="26">
        <f>C64+D64</f>
        <v>158973</v>
      </c>
      <c r="F64" s="26">
        <v>158973</v>
      </c>
      <c r="G64" s="26">
        <f>F64</f>
        <v>158973</v>
      </c>
      <c r="H64" s="26">
        <f>E64-G64</f>
        <v>0</v>
      </c>
    </row>
    <row r="65" spans="1:19" ht="22.5" customHeight="1" x14ac:dyDescent="0.2">
      <c r="A65" s="20">
        <v>1500</v>
      </c>
      <c r="B65" s="27" t="s">
        <v>17</v>
      </c>
      <c r="C65" s="22">
        <f t="shared" ref="C65:H65" si="19">C66+C67+C69</f>
        <v>1280584</v>
      </c>
      <c r="D65" s="22">
        <f t="shared" si="19"/>
        <v>-230978.97</v>
      </c>
      <c r="E65" s="22">
        <f t="shared" si="19"/>
        <v>1049605.03</v>
      </c>
      <c r="F65" s="22">
        <f t="shared" si="19"/>
        <v>1049605.03</v>
      </c>
      <c r="G65" s="22">
        <f t="shared" si="19"/>
        <v>1049605.03</v>
      </c>
      <c r="H65" s="22">
        <f t="shared" si="19"/>
        <v>0</v>
      </c>
    </row>
    <row r="66" spans="1:19" s="11" customFormat="1" ht="22.5" customHeight="1" x14ac:dyDescent="0.2">
      <c r="A66" s="20">
        <v>15100</v>
      </c>
      <c r="B66" s="34" t="s">
        <v>237</v>
      </c>
      <c r="C66" s="28">
        <v>4000</v>
      </c>
      <c r="D66" s="28">
        <v>243530.03</v>
      </c>
      <c r="E66" s="28">
        <f>C66+D66</f>
        <v>247530.03</v>
      </c>
      <c r="F66" s="35">
        <v>247530.03</v>
      </c>
      <c r="G66" s="28">
        <f>F66</f>
        <v>247530.03</v>
      </c>
      <c r="H66" s="28">
        <f>E66-G66</f>
        <v>0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11.25" customHeight="1" x14ac:dyDescent="0.2">
      <c r="A67" s="30">
        <v>15300</v>
      </c>
      <c r="B67" s="24" t="s">
        <v>18</v>
      </c>
      <c r="C67" s="33">
        <f t="shared" ref="C67:E67" si="20">C68</f>
        <v>0</v>
      </c>
      <c r="D67" s="33">
        <f t="shared" si="20"/>
        <v>0</v>
      </c>
      <c r="E67" s="33">
        <f t="shared" si="20"/>
        <v>0</v>
      </c>
      <c r="F67" s="33">
        <f>F68</f>
        <v>0</v>
      </c>
      <c r="G67" s="33">
        <f>G68</f>
        <v>0</v>
      </c>
      <c r="H67" s="33">
        <f>H68</f>
        <v>0</v>
      </c>
    </row>
    <row r="68" spans="1:19" ht="11.25" customHeight="1" x14ac:dyDescent="0.2">
      <c r="A68" s="30">
        <v>15301</v>
      </c>
      <c r="B68" s="24" t="s">
        <v>19</v>
      </c>
      <c r="C68" s="26">
        <v>0</v>
      </c>
      <c r="D68" s="26">
        <v>0</v>
      </c>
      <c r="E68" s="26">
        <f>C68+D68</f>
        <v>0</v>
      </c>
      <c r="F68" s="26">
        <v>0</v>
      </c>
      <c r="G68" s="26">
        <f>F68</f>
        <v>0</v>
      </c>
      <c r="H68" s="26">
        <f>E68-G68</f>
        <v>0</v>
      </c>
    </row>
    <row r="69" spans="1:19" ht="11.25" customHeight="1" x14ac:dyDescent="0.2">
      <c r="A69" s="20">
        <v>15400</v>
      </c>
      <c r="B69" s="27" t="s">
        <v>20</v>
      </c>
      <c r="C69" s="28">
        <f t="shared" ref="C69:H69" si="21">C70+C71+C72</f>
        <v>1276584</v>
      </c>
      <c r="D69" s="28">
        <f t="shared" si="21"/>
        <v>-474509</v>
      </c>
      <c r="E69" s="28">
        <f t="shared" si="21"/>
        <v>802075</v>
      </c>
      <c r="F69" s="28">
        <f t="shared" si="21"/>
        <v>802075</v>
      </c>
      <c r="G69" s="28">
        <f t="shared" si="21"/>
        <v>802075</v>
      </c>
      <c r="H69" s="28">
        <f t="shared" si="21"/>
        <v>0</v>
      </c>
    </row>
    <row r="70" spans="1:19" ht="22.5" customHeight="1" x14ac:dyDescent="0.2">
      <c r="A70" s="30">
        <v>15401</v>
      </c>
      <c r="B70" s="24" t="s">
        <v>21</v>
      </c>
      <c r="C70" s="26">
        <v>0</v>
      </c>
      <c r="D70" s="26">
        <v>84380</v>
      </c>
      <c r="E70" s="26">
        <f>C70+D70</f>
        <v>84380</v>
      </c>
      <c r="F70" s="26">
        <v>84380</v>
      </c>
      <c r="G70" s="26">
        <f>F70</f>
        <v>84380</v>
      </c>
      <c r="H70" s="26">
        <f>E70-G70</f>
        <v>0</v>
      </c>
    </row>
    <row r="71" spans="1:19" ht="11.25" customHeight="1" x14ac:dyDescent="0.2">
      <c r="A71" s="30">
        <v>15403</v>
      </c>
      <c r="B71" s="24" t="s">
        <v>22</v>
      </c>
      <c r="C71" s="26">
        <v>1276584</v>
      </c>
      <c r="D71" s="26">
        <v>-558889</v>
      </c>
      <c r="E71" s="26">
        <f>C71+D71</f>
        <v>717695</v>
      </c>
      <c r="F71" s="26">
        <v>717695</v>
      </c>
      <c r="G71" s="26">
        <f>F71</f>
        <v>717695</v>
      </c>
      <c r="H71" s="26">
        <f>E71-G71</f>
        <v>0</v>
      </c>
    </row>
    <row r="72" spans="1:19" ht="11.25" customHeight="1" x14ac:dyDescent="0.2">
      <c r="A72" s="30">
        <v>15404</v>
      </c>
      <c r="B72" s="24" t="s">
        <v>23</v>
      </c>
      <c r="C72" s="26">
        <v>0</v>
      </c>
      <c r="D72" s="26">
        <v>0</v>
      </c>
      <c r="E72" s="26">
        <f>C72+D72</f>
        <v>0</v>
      </c>
      <c r="F72" s="26">
        <v>0</v>
      </c>
      <c r="G72" s="26">
        <f>F72</f>
        <v>0</v>
      </c>
      <c r="H72" s="26">
        <f>E72-G72</f>
        <v>0</v>
      </c>
    </row>
    <row r="73" spans="1:19" ht="22.5" customHeight="1" x14ac:dyDescent="0.2">
      <c r="A73" s="20">
        <v>1700</v>
      </c>
      <c r="B73" s="27" t="s">
        <v>55</v>
      </c>
      <c r="C73" s="22">
        <f t="shared" ref="C73:H73" si="22">C74</f>
        <v>0</v>
      </c>
      <c r="D73" s="22">
        <f t="shared" si="22"/>
        <v>20058</v>
      </c>
      <c r="E73" s="22">
        <f t="shared" si="22"/>
        <v>20058</v>
      </c>
      <c r="F73" s="22">
        <f t="shared" si="22"/>
        <v>20058</v>
      </c>
      <c r="G73" s="22">
        <f t="shared" si="22"/>
        <v>20058</v>
      </c>
      <c r="H73" s="22">
        <f t="shared" si="22"/>
        <v>0</v>
      </c>
    </row>
    <row r="74" spans="1:19" ht="11.25" customHeight="1" x14ac:dyDescent="0.2">
      <c r="A74" s="30">
        <v>17100</v>
      </c>
      <c r="B74" s="24" t="s">
        <v>56</v>
      </c>
      <c r="C74" s="26">
        <v>0</v>
      </c>
      <c r="D74" s="26">
        <v>20058</v>
      </c>
      <c r="E74" s="26">
        <f>C74+D74</f>
        <v>20058</v>
      </c>
      <c r="F74" s="26">
        <v>20058</v>
      </c>
      <c r="G74" s="26">
        <f>F74</f>
        <v>20058</v>
      </c>
      <c r="H74" s="26">
        <f>E74-G74</f>
        <v>0</v>
      </c>
    </row>
    <row r="75" spans="1:19" ht="11.25" customHeight="1" x14ac:dyDescent="0.2">
      <c r="A75" s="107"/>
      <c r="B75" s="93" t="s">
        <v>57</v>
      </c>
      <c r="C75" s="108">
        <f>C76+C80+C85</f>
        <v>4590173</v>
      </c>
      <c r="D75" s="108">
        <f>D76+D80+D85</f>
        <v>-608055.41</v>
      </c>
      <c r="E75" s="108">
        <f>E76+E80+E85</f>
        <v>3982117.59</v>
      </c>
      <c r="F75" s="108">
        <f>F76+F80+F85</f>
        <v>3982117.59</v>
      </c>
      <c r="G75" s="108">
        <f>G76+G80+G85</f>
        <v>3982117.59</v>
      </c>
      <c r="H75" s="108">
        <f>H76+H80+H88</f>
        <v>0</v>
      </c>
      <c r="I75" s="29"/>
    </row>
    <row r="76" spans="1:19" ht="22.5" customHeight="1" x14ac:dyDescent="0.2">
      <c r="A76" s="20">
        <v>1100</v>
      </c>
      <c r="B76" s="21" t="s">
        <v>25</v>
      </c>
      <c r="C76" s="22">
        <f t="shared" ref="C76:H76" si="23">C78+C77</f>
        <v>3924288</v>
      </c>
      <c r="D76" s="22">
        <f t="shared" si="23"/>
        <v>-264963.67000000004</v>
      </c>
      <c r="E76" s="22">
        <f t="shared" si="23"/>
        <v>3659324.33</v>
      </c>
      <c r="F76" s="22">
        <f>F78+F77</f>
        <v>3659324.33</v>
      </c>
      <c r="G76" s="22">
        <f t="shared" si="23"/>
        <v>3659324.33</v>
      </c>
      <c r="H76" s="22">
        <f t="shared" si="23"/>
        <v>0</v>
      </c>
    </row>
    <row r="77" spans="1:19" ht="11.25" customHeight="1" x14ac:dyDescent="0.2">
      <c r="A77" s="30">
        <v>11200</v>
      </c>
      <c r="B77" s="40" t="s">
        <v>26</v>
      </c>
      <c r="C77" s="32">
        <v>1548000</v>
      </c>
      <c r="D77" s="32">
        <v>-129000</v>
      </c>
      <c r="E77" s="32">
        <f>C77+D77</f>
        <v>1419000</v>
      </c>
      <c r="F77" s="32">
        <v>1419000</v>
      </c>
      <c r="G77" s="32">
        <f>F77</f>
        <v>1419000</v>
      </c>
      <c r="H77" s="32">
        <f>E77-F77</f>
        <v>0</v>
      </c>
    </row>
    <row r="78" spans="1:19" ht="11.25" customHeight="1" x14ac:dyDescent="0.2">
      <c r="A78" s="20">
        <v>11300</v>
      </c>
      <c r="B78" s="34" t="s">
        <v>27</v>
      </c>
      <c r="C78" s="22">
        <f t="shared" ref="C78:H78" si="24">C79</f>
        <v>2376288</v>
      </c>
      <c r="D78" s="22">
        <f t="shared" si="24"/>
        <v>-135963.67000000001</v>
      </c>
      <c r="E78" s="22">
        <f t="shared" si="24"/>
        <v>2240324.33</v>
      </c>
      <c r="F78" s="22">
        <f t="shared" si="24"/>
        <v>2240324.33</v>
      </c>
      <c r="G78" s="22">
        <f t="shared" si="24"/>
        <v>2240324.33</v>
      </c>
      <c r="H78" s="22">
        <f t="shared" si="24"/>
        <v>0</v>
      </c>
    </row>
    <row r="79" spans="1:19" ht="11.25" customHeight="1" x14ac:dyDescent="0.2">
      <c r="A79" s="30">
        <v>11322</v>
      </c>
      <c r="B79" s="24" t="s">
        <v>58</v>
      </c>
      <c r="C79" s="26">
        <v>2376288</v>
      </c>
      <c r="D79" s="26">
        <v>-135963.67000000001</v>
      </c>
      <c r="E79" s="26">
        <f>C79+D79</f>
        <v>2240324.33</v>
      </c>
      <c r="F79" s="26">
        <v>2240324.33</v>
      </c>
      <c r="G79" s="26">
        <f>F79</f>
        <v>2240324.33</v>
      </c>
      <c r="H79" s="26">
        <f>E79-G79</f>
        <v>0</v>
      </c>
    </row>
    <row r="80" spans="1:19" ht="22.5" customHeight="1" x14ac:dyDescent="0.2">
      <c r="A80" s="20">
        <v>13200</v>
      </c>
      <c r="B80" s="27" t="s">
        <v>15</v>
      </c>
      <c r="C80" s="28">
        <f>C81+C82+C84</f>
        <v>433601</v>
      </c>
      <c r="D80" s="28">
        <f>D81+D82+D84+D83</f>
        <v>-329056.74</v>
      </c>
      <c r="E80" s="28">
        <f t="shared" ref="E80:F80" si="25">SUM(E81:E84)</f>
        <v>104544.26000000001</v>
      </c>
      <c r="F80" s="28">
        <f t="shared" si="25"/>
        <v>104544.26000000001</v>
      </c>
      <c r="G80" s="28">
        <f>SUM(G81:G84)</f>
        <v>104544.26000000001</v>
      </c>
      <c r="H80" s="28">
        <f>SUM(H81:H84)</f>
        <v>0</v>
      </c>
    </row>
    <row r="81" spans="1:9" ht="11.25" customHeight="1" x14ac:dyDescent="0.2">
      <c r="A81" s="30">
        <v>13201</v>
      </c>
      <c r="B81" s="24" t="s">
        <v>59</v>
      </c>
      <c r="C81" s="26">
        <v>17582</v>
      </c>
      <c r="D81" s="26">
        <v>-2226</v>
      </c>
      <c r="E81" s="26">
        <f>C81+D81</f>
        <v>15356</v>
      </c>
      <c r="F81" s="26">
        <v>15356</v>
      </c>
      <c r="G81" s="26">
        <f t="shared" ref="G81:G84" si="26">F81</f>
        <v>15356</v>
      </c>
      <c r="H81" s="26">
        <f>E81-G81</f>
        <v>0</v>
      </c>
    </row>
    <row r="82" spans="1:9" ht="11.25" customHeight="1" x14ac:dyDescent="0.2">
      <c r="A82" s="30">
        <v>13202</v>
      </c>
      <c r="B82" s="24" t="s">
        <v>16</v>
      </c>
      <c r="C82" s="26">
        <v>396048</v>
      </c>
      <c r="D82" s="26">
        <v>-379681.74</v>
      </c>
      <c r="E82" s="26">
        <f>C82+D82</f>
        <v>16366.260000000009</v>
      </c>
      <c r="F82" s="26">
        <v>16366.26</v>
      </c>
      <c r="G82" s="26">
        <f t="shared" si="26"/>
        <v>16366.26</v>
      </c>
      <c r="H82" s="26">
        <f t="shared" ref="H82:H84" si="27">E82-G82</f>
        <v>0</v>
      </c>
    </row>
    <row r="83" spans="1:9" ht="11.25" customHeight="1" x14ac:dyDescent="0.2">
      <c r="A83" s="30">
        <v>13300</v>
      </c>
      <c r="B83" s="4" t="s">
        <v>268</v>
      </c>
      <c r="C83" s="26">
        <v>0</v>
      </c>
      <c r="D83" s="26">
        <v>72822</v>
      </c>
      <c r="E83" s="26">
        <f>C83+D83</f>
        <v>72822</v>
      </c>
      <c r="F83" s="26">
        <v>72822</v>
      </c>
      <c r="G83" s="26">
        <f t="shared" si="26"/>
        <v>72822</v>
      </c>
      <c r="H83" s="26">
        <f t="shared" si="27"/>
        <v>0</v>
      </c>
    </row>
    <row r="84" spans="1:9" ht="11.25" customHeight="1" x14ac:dyDescent="0.2">
      <c r="A84" s="30">
        <v>13400</v>
      </c>
      <c r="B84" s="24" t="s">
        <v>60</v>
      </c>
      <c r="C84" s="26">
        <v>19971</v>
      </c>
      <c r="D84" s="26">
        <v>-19971</v>
      </c>
      <c r="E84" s="26">
        <f>C84+D84</f>
        <v>0</v>
      </c>
      <c r="F84" s="26">
        <v>0</v>
      </c>
      <c r="G84" s="26">
        <f t="shared" si="26"/>
        <v>0</v>
      </c>
      <c r="H84" s="26">
        <f t="shared" si="27"/>
        <v>0</v>
      </c>
    </row>
    <row r="85" spans="1:9" ht="22.5" customHeight="1" x14ac:dyDescent="0.2">
      <c r="A85" s="20">
        <v>1500</v>
      </c>
      <c r="B85" s="27" t="s">
        <v>17</v>
      </c>
      <c r="C85" s="22">
        <f>C88+C86</f>
        <v>232284</v>
      </c>
      <c r="D85" s="22">
        <f t="shared" ref="D85:H85" si="28">D88+D86</f>
        <v>-14035</v>
      </c>
      <c r="E85" s="22">
        <f t="shared" si="28"/>
        <v>218249</v>
      </c>
      <c r="F85" s="22">
        <f t="shared" si="28"/>
        <v>218249</v>
      </c>
      <c r="G85" s="22">
        <f t="shared" si="28"/>
        <v>218249</v>
      </c>
      <c r="H85" s="22">
        <f t="shared" si="28"/>
        <v>0</v>
      </c>
    </row>
    <row r="86" spans="1:9" ht="11.25" customHeight="1" x14ac:dyDescent="0.2">
      <c r="A86" s="20">
        <v>15300</v>
      </c>
      <c r="B86" s="34" t="s">
        <v>18</v>
      </c>
      <c r="C86" s="28">
        <f>C87</f>
        <v>0</v>
      </c>
      <c r="D86" s="28">
        <f t="shared" ref="D86:H86" si="29">D87</f>
        <v>0</v>
      </c>
      <c r="E86" s="28">
        <f t="shared" si="29"/>
        <v>0</v>
      </c>
      <c r="F86" s="28">
        <f t="shared" si="29"/>
        <v>0</v>
      </c>
      <c r="G86" s="28">
        <f t="shared" si="29"/>
        <v>0</v>
      </c>
      <c r="H86" s="28">
        <f t="shared" si="29"/>
        <v>0</v>
      </c>
    </row>
    <row r="87" spans="1:9" ht="11.25" customHeight="1" x14ac:dyDescent="0.2">
      <c r="A87" s="30">
        <v>15301</v>
      </c>
      <c r="B87" s="24" t="s">
        <v>19</v>
      </c>
      <c r="C87" s="26">
        <v>0</v>
      </c>
      <c r="D87" s="26">
        <v>0</v>
      </c>
      <c r="E87" s="26">
        <f>C87+D87</f>
        <v>0</v>
      </c>
      <c r="F87" s="26">
        <v>0</v>
      </c>
      <c r="G87" s="26">
        <f>F87</f>
        <v>0</v>
      </c>
      <c r="H87" s="26">
        <f>E87-G87</f>
        <v>0</v>
      </c>
    </row>
    <row r="88" spans="1:9" ht="11.25" customHeight="1" x14ac:dyDescent="0.2">
      <c r="A88" s="20">
        <v>15400</v>
      </c>
      <c r="B88" s="34" t="s">
        <v>20</v>
      </c>
      <c r="C88" s="28">
        <f t="shared" ref="C88:H88" si="30">C89</f>
        <v>232284</v>
      </c>
      <c r="D88" s="28">
        <f t="shared" si="30"/>
        <v>-14035</v>
      </c>
      <c r="E88" s="28">
        <f t="shared" si="30"/>
        <v>218249</v>
      </c>
      <c r="F88" s="28">
        <f t="shared" si="30"/>
        <v>218249</v>
      </c>
      <c r="G88" s="28">
        <f t="shared" si="30"/>
        <v>218249</v>
      </c>
      <c r="H88" s="28">
        <f t="shared" si="30"/>
        <v>0</v>
      </c>
    </row>
    <row r="89" spans="1:9" ht="11.25" customHeight="1" x14ac:dyDescent="0.2">
      <c r="A89" s="30">
        <v>15403</v>
      </c>
      <c r="B89" s="24" t="s">
        <v>235</v>
      </c>
      <c r="C89" s="26">
        <v>232284</v>
      </c>
      <c r="D89" s="26">
        <v>-14035</v>
      </c>
      <c r="E89" s="26">
        <f>C89+D89</f>
        <v>218249</v>
      </c>
      <c r="F89" s="26">
        <v>218249</v>
      </c>
      <c r="G89" s="26">
        <f>F89</f>
        <v>218249</v>
      </c>
      <c r="H89" s="26">
        <f>E89-G89</f>
        <v>0</v>
      </c>
    </row>
    <row r="90" spans="1:9" ht="11.25" customHeight="1" x14ac:dyDescent="0.2">
      <c r="A90" s="107"/>
      <c r="B90" s="93" t="s">
        <v>61</v>
      </c>
      <c r="C90" s="108">
        <f t="shared" ref="C90:H90" si="31">C91+C94</f>
        <v>3973315.46</v>
      </c>
      <c r="D90" s="108">
        <f t="shared" si="31"/>
        <v>-758315.66</v>
      </c>
      <c r="E90" s="108">
        <f t="shared" si="31"/>
        <v>3214999.8000000003</v>
      </c>
      <c r="F90" s="108">
        <f t="shared" si="31"/>
        <v>3214999.8</v>
      </c>
      <c r="G90" s="108">
        <f t="shared" si="31"/>
        <v>3214999.8</v>
      </c>
      <c r="H90" s="108">
        <f t="shared" si="31"/>
        <v>0</v>
      </c>
      <c r="I90" s="92"/>
    </row>
    <row r="91" spans="1:9" ht="22.5" customHeight="1" x14ac:dyDescent="0.2">
      <c r="A91" s="20">
        <v>1100</v>
      </c>
      <c r="B91" s="21" t="s">
        <v>25</v>
      </c>
      <c r="C91" s="22">
        <f t="shared" ref="C91:H91" si="32">C92</f>
        <v>3425148.91</v>
      </c>
      <c r="D91" s="22">
        <f>D92</f>
        <v>-665503.11</v>
      </c>
      <c r="E91" s="22">
        <f t="shared" si="32"/>
        <v>2759645.8000000003</v>
      </c>
      <c r="F91" s="22">
        <f t="shared" si="32"/>
        <v>2759645.8</v>
      </c>
      <c r="G91" s="22">
        <f t="shared" si="32"/>
        <v>2759645.8</v>
      </c>
      <c r="H91" s="22">
        <f t="shared" si="32"/>
        <v>0</v>
      </c>
    </row>
    <row r="92" spans="1:9" ht="11.25" customHeight="1" x14ac:dyDescent="0.2">
      <c r="A92" s="20">
        <v>11300</v>
      </c>
      <c r="B92" s="34" t="s">
        <v>27</v>
      </c>
      <c r="C92" s="35">
        <v>3425148.91</v>
      </c>
      <c r="D92" s="35">
        <v>-665503.11</v>
      </c>
      <c r="E92" s="35">
        <f>C92+D92</f>
        <v>2759645.8000000003</v>
      </c>
      <c r="F92" s="35">
        <v>2759645.8</v>
      </c>
      <c r="G92" s="35">
        <f>F92</f>
        <v>2759645.8</v>
      </c>
      <c r="H92" s="35">
        <f>E92-G92</f>
        <v>0</v>
      </c>
    </row>
    <row r="93" spans="1:9" ht="22.5" customHeight="1" x14ac:dyDescent="0.2">
      <c r="A93" s="20">
        <v>1300</v>
      </c>
      <c r="B93" s="27" t="s">
        <v>51</v>
      </c>
      <c r="C93" s="22">
        <f t="shared" ref="C93:H93" si="33">C94</f>
        <v>548166.55000000005</v>
      </c>
      <c r="D93" s="22">
        <f t="shared" si="33"/>
        <v>-92812.55</v>
      </c>
      <c r="E93" s="22">
        <f t="shared" si="33"/>
        <v>455354.00000000006</v>
      </c>
      <c r="F93" s="22">
        <f t="shared" si="33"/>
        <v>455354</v>
      </c>
      <c r="G93" s="22">
        <f t="shared" si="33"/>
        <v>455354</v>
      </c>
      <c r="H93" s="22">
        <f t="shared" si="33"/>
        <v>0</v>
      </c>
    </row>
    <row r="94" spans="1:9" ht="22.5" customHeight="1" x14ac:dyDescent="0.2">
      <c r="A94" s="30">
        <v>13204</v>
      </c>
      <c r="B94" s="24" t="s">
        <v>62</v>
      </c>
      <c r="C94" s="26">
        <v>548166.55000000005</v>
      </c>
      <c r="D94" s="26">
        <v>-92812.55</v>
      </c>
      <c r="E94" s="26">
        <f>C94+D94</f>
        <v>455354.00000000006</v>
      </c>
      <c r="F94" s="26">
        <v>455354</v>
      </c>
      <c r="G94" s="26">
        <f>F94</f>
        <v>455354</v>
      </c>
      <c r="H94" s="26">
        <f>E94-G94</f>
        <v>0</v>
      </c>
    </row>
    <row r="95" spans="1:9" ht="11.25" customHeight="1" x14ac:dyDescent="0.2">
      <c r="A95" s="107"/>
      <c r="B95" s="93" t="s">
        <v>63</v>
      </c>
      <c r="C95" s="108">
        <f t="shared" ref="C95:H95" si="34">C96+C103+C98+C100</f>
        <v>832750</v>
      </c>
      <c r="D95" s="108">
        <f t="shared" si="34"/>
        <v>-516442.81</v>
      </c>
      <c r="E95" s="108">
        <f t="shared" si="34"/>
        <v>316307.19</v>
      </c>
      <c r="F95" s="108">
        <f t="shared" si="34"/>
        <v>316307.19</v>
      </c>
      <c r="G95" s="108">
        <f t="shared" si="34"/>
        <v>316307.19</v>
      </c>
      <c r="H95" s="108">
        <f t="shared" si="34"/>
        <v>0</v>
      </c>
      <c r="I95" s="29"/>
    </row>
    <row r="96" spans="1:9" ht="22.5" customHeight="1" x14ac:dyDescent="0.2">
      <c r="A96" s="20">
        <v>1200</v>
      </c>
      <c r="B96" s="27" t="s">
        <v>13</v>
      </c>
      <c r="C96" s="28">
        <f t="shared" ref="C96:H96" si="35">C97</f>
        <v>0</v>
      </c>
      <c r="D96" s="28">
        <f t="shared" si="35"/>
        <v>0</v>
      </c>
      <c r="E96" s="28">
        <f t="shared" si="35"/>
        <v>0</v>
      </c>
      <c r="F96" s="28">
        <f t="shared" si="35"/>
        <v>0</v>
      </c>
      <c r="G96" s="28">
        <f t="shared" si="35"/>
        <v>0</v>
      </c>
      <c r="H96" s="28">
        <f t="shared" si="35"/>
        <v>0</v>
      </c>
    </row>
    <row r="97" spans="1:9" ht="11.25" customHeight="1" x14ac:dyDescent="0.2">
      <c r="A97" s="30">
        <v>12100</v>
      </c>
      <c r="B97" s="24" t="s">
        <v>50</v>
      </c>
      <c r="C97" s="26">
        <v>0</v>
      </c>
      <c r="D97" s="26">
        <v>0</v>
      </c>
      <c r="E97" s="26">
        <f>C97+D97</f>
        <v>0</v>
      </c>
      <c r="F97" s="26">
        <v>0</v>
      </c>
      <c r="G97" s="26">
        <f>F97</f>
        <v>0</v>
      </c>
      <c r="H97" s="26">
        <f>G97-E97</f>
        <v>0</v>
      </c>
    </row>
    <row r="98" spans="1:9" ht="22.5" customHeight="1" x14ac:dyDescent="0.2">
      <c r="A98" s="20">
        <v>1300</v>
      </c>
      <c r="B98" s="27" t="s">
        <v>51</v>
      </c>
      <c r="C98" s="22">
        <f t="shared" ref="C98:H98" si="36">C99</f>
        <v>332750</v>
      </c>
      <c r="D98" s="22">
        <f t="shared" si="36"/>
        <v>-332750</v>
      </c>
      <c r="E98" s="22">
        <f t="shared" si="36"/>
        <v>0</v>
      </c>
      <c r="F98" s="22">
        <f t="shared" si="36"/>
        <v>0</v>
      </c>
      <c r="G98" s="22">
        <f t="shared" si="36"/>
        <v>0</v>
      </c>
      <c r="H98" s="22">
        <f t="shared" si="36"/>
        <v>0</v>
      </c>
    </row>
    <row r="99" spans="1:9" ht="22.5" customHeight="1" x14ac:dyDescent="0.2">
      <c r="A99" s="30">
        <v>13204</v>
      </c>
      <c r="B99" s="24" t="s">
        <v>62</v>
      </c>
      <c r="C99" s="25">
        <v>332750</v>
      </c>
      <c r="D99" s="25">
        <v>-332750</v>
      </c>
      <c r="E99" s="25">
        <f>C99+D99</f>
        <v>0</v>
      </c>
      <c r="F99" s="26">
        <v>0</v>
      </c>
      <c r="G99" s="26">
        <f>F99</f>
        <v>0</v>
      </c>
      <c r="H99" s="26">
        <v>0</v>
      </c>
    </row>
    <row r="100" spans="1:9" ht="22.5" customHeight="1" x14ac:dyDescent="0.2">
      <c r="A100" s="20">
        <v>1500</v>
      </c>
      <c r="B100" s="27" t="s">
        <v>17</v>
      </c>
      <c r="C100" s="22">
        <f>C101</f>
        <v>500000</v>
      </c>
      <c r="D100" s="22">
        <f t="shared" ref="D100:H101" si="37">D101</f>
        <v>-211737.81</v>
      </c>
      <c r="E100" s="22">
        <f t="shared" si="37"/>
        <v>288262.19</v>
      </c>
      <c r="F100" s="22">
        <f t="shared" si="37"/>
        <v>288262.19</v>
      </c>
      <c r="G100" s="22">
        <f t="shared" si="37"/>
        <v>288262.19</v>
      </c>
      <c r="H100" s="22">
        <f t="shared" si="37"/>
        <v>0</v>
      </c>
    </row>
    <row r="101" spans="1:9" ht="11.25" customHeight="1" x14ac:dyDescent="0.2">
      <c r="A101" s="20">
        <v>15400</v>
      </c>
      <c r="B101" s="27" t="s">
        <v>20</v>
      </c>
      <c r="C101" s="35">
        <f>C102</f>
        <v>500000</v>
      </c>
      <c r="D101" s="35">
        <f t="shared" si="37"/>
        <v>-211737.81</v>
      </c>
      <c r="E101" s="35">
        <f t="shared" si="37"/>
        <v>288262.19</v>
      </c>
      <c r="F101" s="28">
        <f t="shared" si="37"/>
        <v>288262.19</v>
      </c>
      <c r="G101" s="35">
        <f t="shared" si="37"/>
        <v>288262.19</v>
      </c>
      <c r="H101" s="35">
        <f t="shared" si="37"/>
        <v>0</v>
      </c>
    </row>
    <row r="102" spans="1:9" ht="22.5" customHeight="1" x14ac:dyDescent="0.2">
      <c r="A102" s="30">
        <v>15401</v>
      </c>
      <c r="B102" s="24" t="s">
        <v>64</v>
      </c>
      <c r="C102" s="25">
        <v>500000</v>
      </c>
      <c r="D102" s="25">
        <v>-211737.81</v>
      </c>
      <c r="E102" s="25">
        <f>C102+D102</f>
        <v>288262.19</v>
      </c>
      <c r="F102" s="26">
        <v>288262.19</v>
      </c>
      <c r="G102" s="26">
        <f>F102</f>
        <v>288262.19</v>
      </c>
      <c r="H102" s="26">
        <f>E102-G102</f>
        <v>0</v>
      </c>
    </row>
    <row r="103" spans="1:9" ht="22.5" customHeight="1" x14ac:dyDescent="0.2">
      <c r="A103" s="20">
        <v>1700</v>
      </c>
      <c r="B103" s="27" t="s">
        <v>55</v>
      </c>
      <c r="C103" s="22">
        <f t="shared" ref="C103:H103" si="38">C104</f>
        <v>0</v>
      </c>
      <c r="D103" s="22">
        <f t="shared" si="38"/>
        <v>28045</v>
      </c>
      <c r="E103" s="22">
        <f t="shared" si="38"/>
        <v>28045</v>
      </c>
      <c r="F103" s="22">
        <f t="shared" si="38"/>
        <v>28045</v>
      </c>
      <c r="G103" s="22">
        <f t="shared" si="38"/>
        <v>28045</v>
      </c>
      <c r="H103" s="22">
        <f t="shared" si="38"/>
        <v>0</v>
      </c>
    </row>
    <row r="104" spans="1:9" ht="11.25" customHeight="1" x14ac:dyDescent="0.2">
      <c r="A104" s="30">
        <v>17100</v>
      </c>
      <c r="B104" s="24" t="s">
        <v>56</v>
      </c>
      <c r="C104" s="25">
        <v>0</v>
      </c>
      <c r="D104" s="25">
        <v>28045</v>
      </c>
      <c r="E104" s="25">
        <f>C104+D104</f>
        <v>28045</v>
      </c>
      <c r="F104" s="26">
        <v>28045</v>
      </c>
      <c r="G104" s="26">
        <f>F104</f>
        <v>28045</v>
      </c>
      <c r="H104" s="26">
        <f>E104-G104</f>
        <v>0</v>
      </c>
    </row>
    <row r="105" spans="1:9" ht="11.25" customHeight="1" x14ac:dyDescent="0.2">
      <c r="A105" s="107"/>
      <c r="B105" s="104" t="s">
        <v>269</v>
      </c>
      <c r="C105" s="108">
        <f>C106</f>
        <v>0</v>
      </c>
      <c r="D105" s="108">
        <f t="shared" ref="D105:H105" si="39">D106</f>
        <v>20940</v>
      </c>
      <c r="E105" s="108">
        <f t="shared" si="39"/>
        <v>20940</v>
      </c>
      <c r="F105" s="108">
        <f t="shared" si="39"/>
        <v>20940</v>
      </c>
      <c r="G105" s="108">
        <f t="shared" si="39"/>
        <v>20940</v>
      </c>
      <c r="H105" s="108">
        <f t="shared" si="39"/>
        <v>0</v>
      </c>
      <c r="I105" s="29"/>
    </row>
    <row r="106" spans="1:9" ht="11.25" customHeight="1" x14ac:dyDescent="0.2">
      <c r="A106" s="20">
        <v>15400</v>
      </c>
      <c r="B106" s="27" t="s">
        <v>20</v>
      </c>
      <c r="C106" s="35">
        <f>C107</f>
        <v>0</v>
      </c>
      <c r="D106" s="35">
        <f t="shared" ref="D106:H106" si="40">D107</f>
        <v>20940</v>
      </c>
      <c r="E106" s="35">
        <f t="shared" si="40"/>
        <v>20940</v>
      </c>
      <c r="F106" s="28">
        <f t="shared" si="40"/>
        <v>20940</v>
      </c>
      <c r="G106" s="35">
        <f t="shared" si="40"/>
        <v>20940</v>
      </c>
      <c r="H106" s="35">
        <f t="shared" si="40"/>
        <v>0</v>
      </c>
    </row>
    <row r="107" spans="1:9" ht="18" customHeight="1" x14ac:dyDescent="0.2">
      <c r="A107" s="30">
        <v>15401</v>
      </c>
      <c r="B107" s="24" t="s">
        <v>64</v>
      </c>
      <c r="C107" s="25">
        <v>0</v>
      </c>
      <c r="D107" s="25">
        <v>20940</v>
      </c>
      <c r="E107" s="25">
        <f>C107+D107</f>
        <v>20940</v>
      </c>
      <c r="F107" s="26">
        <v>20940</v>
      </c>
      <c r="G107" s="26">
        <f>F107</f>
        <v>20940</v>
      </c>
      <c r="H107" s="26">
        <f>E107-G107</f>
        <v>0</v>
      </c>
      <c r="I107" s="29"/>
    </row>
    <row r="108" spans="1:9" ht="18" customHeight="1" x14ac:dyDescent="0.2">
      <c r="A108" s="20">
        <v>2000</v>
      </c>
      <c r="B108" s="27" t="s">
        <v>65</v>
      </c>
      <c r="C108" s="28">
        <f>C109+C130+C164+C150+C176+C193</f>
        <v>3116857.54</v>
      </c>
      <c r="D108" s="28">
        <f t="shared" ref="D108:H108" si="41">D109+D130+D164+D150+D176+D193</f>
        <v>1073574</v>
      </c>
      <c r="E108" s="28">
        <f t="shared" si="41"/>
        <v>4190431.54</v>
      </c>
      <c r="F108" s="28">
        <f t="shared" si="41"/>
        <v>4189329.54</v>
      </c>
      <c r="G108" s="28">
        <f t="shared" si="41"/>
        <v>4189329.54</v>
      </c>
      <c r="H108" s="28">
        <f t="shared" si="41"/>
        <v>1101.9999999999884</v>
      </c>
      <c r="I108" s="29"/>
    </row>
    <row r="109" spans="1:9" ht="11.25" customHeight="1" x14ac:dyDescent="0.2">
      <c r="A109" s="107"/>
      <c r="B109" s="93" t="s">
        <v>12</v>
      </c>
      <c r="C109" s="108">
        <f t="shared" ref="C109:H109" si="42">C110+C115+C118+C122+C124+C127</f>
        <v>989500</v>
      </c>
      <c r="D109" s="108">
        <f t="shared" si="42"/>
        <v>551605.47</v>
      </c>
      <c r="E109" s="108">
        <f t="shared" si="42"/>
        <v>1541105.47</v>
      </c>
      <c r="F109" s="108">
        <f>F110+F115+F118+F122+F124+F127</f>
        <v>1541105.47</v>
      </c>
      <c r="G109" s="108">
        <f t="shared" si="42"/>
        <v>1541105.47</v>
      </c>
      <c r="H109" s="108">
        <f t="shared" si="42"/>
        <v>0</v>
      </c>
    </row>
    <row r="110" spans="1:9" ht="33.75" customHeight="1" x14ac:dyDescent="0.2">
      <c r="A110" s="20">
        <v>2100</v>
      </c>
      <c r="B110" s="27" t="s">
        <v>66</v>
      </c>
      <c r="C110" s="22">
        <f t="shared" ref="C110:H110" si="43">C111+C112+C113+C114</f>
        <v>150000</v>
      </c>
      <c r="D110" s="22">
        <f t="shared" si="43"/>
        <v>164756.32999999999</v>
      </c>
      <c r="E110" s="22">
        <f t="shared" si="43"/>
        <v>314756.33</v>
      </c>
      <c r="F110" s="22">
        <f t="shared" si="43"/>
        <v>314756.33</v>
      </c>
      <c r="G110" s="22">
        <f t="shared" si="43"/>
        <v>314756.33</v>
      </c>
      <c r="H110" s="22">
        <f t="shared" si="43"/>
        <v>0</v>
      </c>
    </row>
    <row r="111" spans="1:9" ht="22.5" customHeight="1" x14ac:dyDescent="0.2">
      <c r="A111" s="30">
        <v>21100</v>
      </c>
      <c r="B111" s="24" t="s">
        <v>67</v>
      </c>
      <c r="C111" s="26">
        <v>25000</v>
      </c>
      <c r="D111" s="26">
        <v>184534.43</v>
      </c>
      <c r="E111" s="26">
        <f>C111+D111</f>
        <v>209534.43</v>
      </c>
      <c r="F111" s="26">
        <v>209534.43</v>
      </c>
      <c r="G111" s="26">
        <f>F111</f>
        <v>209534.43</v>
      </c>
      <c r="H111" s="26">
        <f>E111-G111</f>
        <v>0</v>
      </c>
    </row>
    <row r="112" spans="1:9" ht="22.5" customHeight="1" x14ac:dyDescent="0.2">
      <c r="A112" s="30">
        <v>21200</v>
      </c>
      <c r="B112" s="24" t="s">
        <v>68</v>
      </c>
      <c r="C112" s="26">
        <v>75000</v>
      </c>
      <c r="D112" s="26">
        <v>-42606.400000000001</v>
      </c>
      <c r="E112" s="26">
        <f>C112+D112</f>
        <v>32393.599999999999</v>
      </c>
      <c r="F112" s="26">
        <v>32393.599999999999</v>
      </c>
      <c r="G112" s="26">
        <f>F112</f>
        <v>32393.599999999999</v>
      </c>
      <c r="H112" s="26">
        <f>E112-G112</f>
        <v>0</v>
      </c>
    </row>
    <row r="113" spans="1:19" ht="17.25" customHeight="1" x14ac:dyDescent="0.2">
      <c r="A113" s="30">
        <v>21500</v>
      </c>
      <c r="B113" s="24" t="s">
        <v>69</v>
      </c>
      <c r="C113" s="26">
        <v>10000</v>
      </c>
      <c r="D113" s="26">
        <v>-2497.7199999999998</v>
      </c>
      <c r="E113" s="26">
        <f>C113+D113</f>
        <v>7502.2800000000007</v>
      </c>
      <c r="F113" s="26">
        <v>7502.28</v>
      </c>
      <c r="G113" s="26">
        <f>F113</f>
        <v>7502.28</v>
      </c>
      <c r="H113" s="26">
        <f>E113-G113</f>
        <v>0</v>
      </c>
    </row>
    <row r="114" spans="1:19" ht="11.25" customHeight="1" x14ac:dyDescent="0.2">
      <c r="A114" s="30">
        <v>21600</v>
      </c>
      <c r="B114" s="24" t="s">
        <v>236</v>
      </c>
      <c r="C114" s="26">
        <v>40000</v>
      </c>
      <c r="D114" s="26">
        <v>25326.02</v>
      </c>
      <c r="E114" s="26">
        <f>C114+D114</f>
        <v>65326.020000000004</v>
      </c>
      <c r="F114" s="26">
        <v>65326.02</v>
      </c>
      <c r="G114" s="26">
        <f>F114</f>
        <v>65326.02</v>
      </c>
      <c r="H114" s="26">
        <f>E114-G114</f>
        <v>0</v>
      </c>
    </row>
    <row r="115" spans="1:19" ht="11.25" customHeight="1" x14ac:dyDescent="0.2">
      <c r="A115" s="20">
        <v>2200</v>
      </c>
      <c r="B115" s="27" t="s">
        <v>71</v>
      </c>
      <c r="C115" s="22">
        <f t="shared" ref="C115:H115" si="44">C116+C117</f>
        <v>631000</v>
      </c>
      <c r="D115" s="22">
        <f t="shared" si="44"/>
        <v>137755.34</v>
      </c>
      <c r="E115" s="22">
        <f t="shared" si="44"/>
        <v>768755.34</v>
      </c>
      <c r="F115" s="22">
        <f t="shared" si="44"/>
        <v>768755.34</v>
      </c>
      <c r="G115" s="22">
        <f t="shared" si="44"/>
        <v>768755.34</v>
      </c>
      <c r="H115" s="22">
        <f t="shared" si="44"/>
        <v>0</v>
      </c>
    </row>
    <row r="116" spans="1:19" ht="13.5" customHeight="1" x14ac:dyDescent="0.2">
      <c r="A116" s="30">
        <v>22100</v>
      </c>
      <c r="B116" s="24" t="s">
        <v>72</v>
      </c>
      <c r="C116" s="25">
        <v>500000</v>
      </c>
      <c r="D116" s="25">
        <v>226993.72</v>
      </c>
      <c r="E116" s="25">
        <f>C116+D116</f>
        <v>726993.72</v>
      </c>
      <c r="F116" s="26">
        <v>726993.72</v>
      </c>
      <c r="G116" s="26">
        <f>F116</f>
        <v>726993.72</v>
      </c>
      <c r="H116" s="26">
        <f>E116-G116</f>
        <v>0</v>
      </c>
    </row>
    <row r="117" spans="1:19" ht="16.5" customHeight="1" x14ac:dyDescent="0.2">
      <c r="A117" s="30">
        <v>22300</v>
      </c>
      <c r="B117" s="38" t="s">
        <v>73</v>
      </c>
      <c r="C117" s="25">
        <v>131000</v>
      </c>
      <c r="D117" s="25">
        <v>-89238.38</v>
      </c>
      <c r="E117" s="25">
        <f>C117+D117</f>
        <v>41761.619999999995</v>
      </c>
      <c r="F117" s="26">
        <v>41761.620000000003</v>
      </c>
      <c r="G117" s="26">
        <f>F117</f>
        <v>41761.620000000003</v>
      </c>
      <c r="H117" s="26">
        <f>E117-G117</f>
        <v>0</v>
      </c>
    </row>
    <row r="118" spans="1:19" ht="22.5" customHeight="1" x14ac:dyDescent="0.2">
      <c r="A118" s="20">
        <v>2400</v>
      </c>
      <c r="B118" s="27" t="s">
        <v>74</v>
      </c>
      <c r="C118" s="22">
        <f t="shared" ref="C118:H118" si="45">C119+C120</f>
        <v>65000</v>
      </c>
      <c r="D118" s="22">
        <f t="shared" si="45"/>
        <v>9982.92</v>
      </c>
      <c r="E118" s="22">
        <f t="shared" si="45"/>
        <v>74982.92</v>
      </c>
      <c r="F118" s="22">
        <f t="shared" si="45"/>
        <v>74982.92</v>
      </c>
      <c r="G118" s="22">
        <f t="shared" si="45"/>
        <v>74982.92</v>
      </c>
      <c r="H118" s="22">
        <f t="shared" si="45"/>
        <v>0</v>
      </c>
    </row>
    <row r="119" spans="1:19" s="11" customFormat="1" ht="11.25" customHeight="1" x14ac:dyDescent="0.2">
      <c r="A119" s="30">
        <v>24600</v>
      </c>
      <c r="B119" s="24" t="s">
        <v>75</v>
      </c>
      <c r="C119" s="42">
        <v>65000</v>
      </c>
      <c r="D119" s="42">
        <v>-10767.08</v>
      </c>
      <c r="E119" s="26">
        <f>C119+D119</f>
        <v>54232.92</v>
      </c>
      <c r="F119" s="26">
        <v>54232.92</v>
      </c>
      <c r="G119" s="26">
        <f>F119</f>
        <v>54232.92</v>
      </c>
      <c r="H119" s="26">
        <f>E119-G119</f>
        <v>0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customHeight="1" x14ac:dyDescent="0.2">
      <c r="A120" s="20">
        <v>24800</v>
      </c>
      <c r="B120" s="34" t="s">
        <v>76</v>
      </c>
      <c r="C120" s="22">
        <f t="shared" ref="C120:G120" si="46">C121</f>
        <v>0</v>
      </c>
      <c r="D120" s="22">
        <f t="shared" si="46"/>
        <v>20750</v>
      </c>
      <c r="E120" s="22">
        <f t="shared" si="46"/>
        <v>20750</v>
      </c>
      <c r="F120" s="22">
        <f t="shared" si="46"/>
        <v>20750</v>
      </c>
      <c r="G120" s="22">
        <f t="shared" si="46"/>
        <v>20750</v>
      </c>
      <c r="H120" s="22">
        <f>H121</f>
        <v>0</v>
      </c>
    </row>
    <row r="121" spans="1:19" ht="11.25" customHeight="1" x14ac:dyDescent="0.2">
      <c r="A121" s="30">
        <v>24801</v>
      </c>
      <c r="B121" s="24" t="s">
        <v>77</v>
      </c>
      <c r="C121" s="25">
        <v>0</v>
      </c>
      <c r="D121" s="25">
        <v>20750</v>
      </c>
      <c r="E121" s="25">
        <f>C121+D121</f>
        <v>20750</v>
      </c>
      <c r="F121" s="26">
        <v>20750</v>
      </c>
      <c r="G121" s="26">
        <f>F121</f>
        <v>20750</v>
      </c>
      <c r="H121" s="26">
        <f>E121-G121</f>
        <v>0</v>
      </c>
    </row>
    <row r="122" spans="1:19" ht="22.5" customHeight="1" x14ac:dyDescent="0.2">
      <c r="A122" s="20">
        <v>2600</v>
      </c>
      <c r="B122" s="27" t="s">
        <v>78</v>
      </c>
      <c r="C122" s="22">
        <f t="shared" ref="C122:H122" si="47">C123</f>
        <v>35000</v>
      </c>
      <c r="D122" s="22">
        <f t="shared" si="47"/>
        <v>21982.11</v>
      </c>
      <c r="E122" s="22">
        <f t="shared" si="47"/>
        <v>56982.11</v>
      </c>
      <c r="F122" s="22">
        <f t="shared" si="47"/>
        <v>56982.11</v>
      </c>
      <c r="G122" s="22">
        <f t="shared" si="47"/>
        <v>56982.11</v>
      </c>
      <c r="H122" s="22">
        <f t="shared" si="47"/>
        <v>0</v>
      </c>
    </row>
    <row r="123" spans="1:19" ht="11.25" customHeight="1" x14ac:dyDescent="0.2">
      <c r="A123" s="30">
        <v>26100</v>
      </c>
      <c r="B123" s="24" t="s">
        <v>79</v>
      </c>
      <c r="C123" s="25">
        <v>35000</v>
      </c>
      <c r="D123" s="25">
        <v>21982.11</v>
      </c>
      <c r="E123" s="25">
        <f>C123+D123</f>
        <v>56982.11</v>
      </c>
      <c r="F123" s="3">
        <v>56982.11</v>
      </c>
      <c r="G123" s="26">
        <f>F123</f>
        <v>56982.11</v>
      </c>
      <c r="H123" s="26">
        <f>E123-G123</f>
        <v>0</v>
      </c>
    </row>
    <row r="124" spans="1:19" ht="22.5" customHeight="1" x14ac:dyDescent="0.2">
      <c r="A124" s="30">
        <v>2700</v>
      </c>
      <c r="B124" s="43" t="s">
        <v>80</v>
      </c>
      <c r="C124" s="44">
        <f t="shared" ref="C124:H124" si="48">C125+C126</f>
        <v>100000</v>
      </c>
      <c r="D124" s="44">
        <f t="shared" si="48"/>
        <v>66872.240000000005</v>
      </c>
      <c r="E124" s="44">
        <f t="shared" si="48"/>
        <v>166872.24</v>
      </c>
      <c r="F124" s="33">
        <f t="shared" si="48"/>
        <v>166872.24</v>
      </c>
      <c r="G124" s="33">
        <f t="shared" si="48"/>
        <v>166872.24</v>
      </c>
      <c r="H124" s="33">
        <f t="shared" si="48"/>
        <v>0</v>
      </c>
    </row>
    <row r="125" spans="1:19" s="11" customFormat="1" ht="11.25" customHeight="1" x14ac:dyDescent="0.2">
      <c r="A125" s="30">
        <v>27100</v>
      </c>
      <c r="B125" s="24" t="s">
        <v>81</v>
      </c>
      <c r="C125" s="26">
        <v>100000</v>
      </c>
      <c r="D125" s="26">
        <v>61030.25</v>
      </c>
      <c r="E125" s="26">
        <f>C125+D125</f>
        <v>161030.25</v>
      </c>
      <c r="F125" s="26">
        <v>161030.25</v>
      </c>
      <c r="G125" s="26">
        <f>F125</f>
        <v>161030.25</v>
      </c>
      <c r="H125" s="26">
        <f>E125-F125</f>
        <v>0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22.5" customHeight="1" x14ac:dyDescent="0.2">
      <c r="A126" s="30">
        <v>27200</v>
      </c>
      <c r="B126" s="24" t="s">
        <v>82</v>
      </c>
      <c r="C126" s="25">
        <v>0</v>
      </c>
      <c r="D126" s="25">
        <v>5841.99</v>
      </c>
      <c r="E126" s="25">
        <f>C126+D126</f>
        <v>5841.99</v>
      </c>
      <c r="F126" s="26">
        <v>5841.99</v>
      </c>
      <c r="G126" s="26">
        <f>F126</f>
        <v>5841.99</v>
      </c>
      <c r="H126" s="26">
        <f>E126-G126</f>
        <v>0</v>
      </c>
    </row>
    <row r="127" spans="1:19" ht="22.5" customHeight="1" x14ac:dyDescent="0.2">
      <c r="A127" s="20">
        <v>2900</v>
      </c>
      <c r="B127" s="27" t="s">
        <v>83</v>
      </c>
      <c r="C127" s="45">
        <f>C128+C129</f>
        <v>8500</v>
      </c>
      <c r="D127" s="45">
        <f>D128+D129</f>
        <v>150256.53</v>
      </c>
      <c r="E127" s="45">
        <f>E128+E129</f>
        <v>158756.53</v>
      </c>
      <c r="F127" s="45">
        <f>SUM(F128:F129)</f>
        <v>158756.53</v>
      </c>
      <c r="G127" s="45">
        <f>SUM(G128:G129)</f>
        <v>158756.53</v>
      </c>
      <c r="H127" s="45">
        <f>H128+H129</f>
        <v>0</v>
      </c>
    </row>
    <row r="128" spans="1:19" ht="11.25" customHeight="1" x14ac:dyDescent="0.2">
      <c r="A128" s="30">
        <v>29100</v>
      </c>
      <c r="B128" s="24" t="s">
        <v>84</v>
      </c>
      <c r="C128" s="25">
        <v>8500</v>
      </c>
      <c r="D128" s="25">
        <v>150256.53</v>
      </c>
      <c r="E128" s="25">
        <f>C128+D128</f>
        <v>158756.53</v>
      </c>
      <c r="F128" s="26">
        <f>785+191+44642.04+65000+48138.49</f>
        <v>158756.53</v>
      </c>
      <c r="G128" s="26">
        <f>F128</f>
        <v>158756.53</v>
      </c>
      <c r="H128" s="26">
        <f>E128-G128</f>
        <v>0</v>
      </c>
    </row>
    <row r="129" spans="1:8" ht="22.5" customHeight="1" x14ac:dyDescent="0.2">
      <c r="A129" s="30">
        <v>29900</v>
      </c>
      <c r="B129" s="24" t="s">
        <v>85</v>
      </c>
      <c r="C129" s="25">
        <v>0</v>
      </c>
      <c r="D129" s="25">
        <v>0</v>
      </c>
      <c r="E129" s="25">
        <f>C129+D129</f>
        <v>0</v>
      </c>
      <c r="F129" s="26">
        <v>0</v>
      </c>
      <c r="G129" s="26">
        <f>F129</f>
        <v>0</v>
      </c>
      <c r="H129" s="26">
        <f>C129-G129</f>
        <v>0</v>
      </c>
    </row>
    <row r="130" spans="1:8" ht="11.25" x14ac:dyDescent="0.2">
      <c r="A130" s="107"/>
      <c r="B130" s="93" t="s">
        <v>24</v>
      </c>
      <c r="C130" s="108">
        <f>C141+C143+C145+C136+C131+C147</f>
        <v>139850</v>
      </c>
      <c r="D130" s="108">
        <f t="shared" ref="D130:H130" si="49">D141+D143+D145+D136+D131+D147</f>
        <v>70508.850000000006</v>
      </c>
      <c r="E130" s="108">
        <f t="shared" si="49"/>
        <v>210358.85</v>
      </c>
      <c r="F130" s="108">
        <f t="shared" si="49"/>
        <v>210358.85</v>
      </c>
      <c r="G130" s="108">
        <f t="shared" si="49"/>
        <v>210358.85</v>
      </c>
      <c r="H130" s="108">
        <f t="shared" si="49"/>
        <v>0</v>
      </c>
    </row>
    <row r="131" spans="1:8" ht="33.75" customHeight="1" x14ac:dyDescent="0.2">
      <c r="A131" s="20">
        <v>2100</v>
      </c>
      <c r="B131" s="27" t="s">
        <v>66</v>
      </c>
      <c r="C131" s="22">
        <f t="shared" ref="C131:H131" si="50">C132+C133+C134+C135</f>
        <v>0</v>
      </c>
      <c r="D131" s="22">
        <f t="shared" si="50"/>
        <v>40901.4</v>
      </c>
      <c r="E131" s="22">
        <f t="shared" si="50"/>
        <v>40901.4</v>
      </c>
      <c r="F131" s="22">
        <f t="shared" si="50"/>
        <v>40901.4</v>
      </c>
      <c r="G131" s="22">
        <f t="shared" si="50"/>
        <v>40901.4</v>
      </c>
      <c r="H131" s="22">
        <f t="shared" si="50"/>
        <v>0</v>
      </c>
    </row>
    <row r="132" spans="1:8" ht="22.5" customHeight="1" x14ac:dyDescent="0.2">
      <c r="A132" s="30">
        <v>21100</v>
      </c>
      <c r="B132" s="24" t="s">
        <v>67</v>
      </c>
      <c r="C132" s="26">
        <v>0</v>
      </c>
      <c r="D132" s="26">
        <v>12500</v>
      </c>
      <c r="E132" s="26">
        <f>C132+D132</f>
        <v>12500</v>
      </c>
      <c r="F132" s="26">
        <v>12500</v>
      </c>
      <c r="G132" s="26">
        <f>F132</f>
        <v>12500</v>
      </c>
      <c r="H132" s="26">
        <f>E132-F132</f>
        <v>0</v>
      </c>
    </row>
    <row r="133" spans="1:8" ht="22.5" customHeight="1" x14ac:dyDescent="0.2">
      <c r="A133" s="30">
        <v>21200</v>
      </c>
      <c r="B133" s="24" t="s">
        <v>68</v>
      </c>
      <c r="C133" s="26">
        <v>0</v>
      </c>
      <c r="D133" s="26">
        <v>12110.4</v>
      </c>
      <c r="E133" s="26">
        <f>C133+D133</f>
        <v>12110.4</v>
      </c>
      <c r="F133" s="26">
        <v>12110.4</v>
      </c>
      <c r="G133" s="26">
        <f>F133</f>
        <v>12110.4</v>
      </c>
      <c r="H133" s="26">
        <f>E133-F133</f>
        <v>0</v>
      </c>
    </row>
    <row r="134" spans="1:8" ht="11.25" customHeight="1" x14ac:dyDescent="0.2">
      <c r="A134" s="30">
        <v>21500</v>
      </c>
      <c r="B134" s="24" t="s">
        <v>69</v>
      </c>
      <c r="C134" s="26">
        <v>0</v>
      </c>
      <c r="D134" s="26">
        <v>16291</v>
      </c>
      <c r="E134" s="26">
        <f>C134+D134</f>
        <v>16291</v>
      </c>
      <c r="F134" s="26">
        <v>16291</v>
      </c>
      <c r="G134" s="26">
        <f>F134</f>
        <v>16291</v>
      </c>
      <c r="H134" s="26">
        <f>E134-F134</f>
        <v>0</v>
      </c>
    </row>
    <row r="135" spans="1:8" ht="11.25" customHeight="1" x14ac:dyDescent="0.2">
      <c r="A135" s="30">
        <v>21600</v>
      </c>
      <c r="B135" s="24" t="s">
        <v>70</v>
      </c>
      <c r="C135" s="26">
        <v>0</v>
      </c>
      <c r="D135" s="26">
        <v>0</v>
      </c>
      <c r="E135" s="26">
        <f>C135+D135</f>
        <v>0</v>
      </c>
      <c r="F135" s="26">
        <v>0</v>
      </c>
      <c r="G135" s="26">
        <f>F135</f>
        <v>0</v>
      </c>
      <c r="H135" s="26">
        <f>E135-F135</f>
        <v>0</v>
      </c>
    </row>
    <row r="136" spans="1:8" ht="11.25" customHeight="1" x14ac:dyDescent="0.2">
      <c r="A136" s="20">
        <v>2200</v>
      </c>
      <c r="B136" s="27" t="s">
        <v>71</v>
      </c>
      <c r="C136" s="22">
        <f t="shared" ref="C136:H136" si="51">C137</f>
        <v>39850</v>
      </c>
      <c r="D136" s="22">
        <f t="shared" si="51"/>
        <v>29379.61</v>
      </c>
      <c r="E136" s="22">
        <f t="shared" si="51"/>
        <v>69229.61</v>
      </c>
      <c r="F136" s="22">
        <f t="shared" si="51"/>
        <v>69229.61</v>
      </c>
      <c r="G136" s="22">
        <f t="shared" si="51"/>
        <v>69229.61</v>
      </c>
      <c r="H136" s="22">
        <f t="shared" si="51"/>
        <v>0</v>
      </c>
    </row>
    <row r="137" spans="1:8" ht="11.25" customHeight="1" x14ac:dyDescent="0.2">
      <c r="A137" s="20">
        <v>22100</v>
      </c>
      <c r="B137" s="34" t="s">
        <v>72</v>
      </c>
      <c r="C137" s="28">
        <f t="shared" ref="C137:H137" si="52">C138+C139+C140</f>
        <v>39850</v>
      </c>
      <c r="D137" s="28">
        <f t="shared" si="52"/>
        <v>29379.61</v>
      </c>
      <c r="E137" s="28">
        <f t="shared" si="52"/>
        <v>69229.61</v>
      </c>
      <c r="F137" s="46">
        <f>F138+F139+F140</f>
        <v>69229.61</v>
      </c>
      <c r="G137" s="28">
        <f t="shared" si="52"/>
        <v>69229.61</v>
      </c>
      <c r="H137" s="28">
        <f t="shared" si="52"/>
        <v>0</v>
      </c>
    </row>
    <row r="138" spans="1:8" ht="11.25" customHeight="1" x14ac:dyDescent="0.2">
      <c r="A138" s="30">
        <v>22102</v>
      </c>
      <c r="B138" s="24" t="s">
        <v>86</v>
      </c>
      <c r="C138" s="26">
        <v>39850</v>
      </c>
      <c r="D138" s="26">
        <v>-11480</v>
      </c>
      <c r="E138" s="26">
        <f>C138+D138</f>
        <v>28370</v>
      </c>
      <c r="F138" s="26">
        <v>28370</v>
      </c>
      <c r="G138" s="26">
        <f>F138</f>
        <v>28370</v>
      </c>
      <c r="H138" s="26">
        <f>E138-G138</f>
        <v>0</v>
      </c>
    </row>
    <row r="139" spans="1:8" ht="22.5" customHeight="1" x14ac:dyDescent="0.2">
      <c r="A139" s="30">
        <v>22105</v>
      </c>
      <c r="B139" s="24" t="s">
        <v>87</v>
      </c>
      <c r="C139" s="26">
        <v>0</v>
      </c>
      <c r="D139" s="26">
        <v>40859.61</v>
      </c>
      <c r="E139" s="26">
        <f>C139+D139</f>
        <v>40859.61</v>
      </c>
      <c r="F139" s="26">
        <v>40859.61</v>
      </c>
      <c r="G139" s="26">
        <f>F139</f>
        <v>40859.61</v>
      </c>
      <c r="H139" s="26">
        <f>E139-G139</f>
        <v>0</v>
      </c>
    </row>
    <row r="140" spans="1:8" ht="11.25" customHeight="1" x14ac:dyDescent="0.2">
      <c r="A140" s="30">
        <v>22106</v>
      </c>
      <c r="B140" s="24" t="s">
        <v>88</v>
      </c>
      <c r="C140" s="26">
        <v>0</v>
      </c>
      <c r="D140" s="26">
        <v>0</v>
      </c>
      <c r="E140" s="26">
        <f>C140+D140</f>
        <v>0</v>
      </c>
      <c r="F140" s="26">
        <v>0</v>
      </c>
      <c r="G140" s="26">
        <f>F140</f>
        <v>0</v>
      </c>
      <c r="H140" s="26">
        <f>C140-G140</f>
        <v>0</v>
      </c>
    </row>
    <row r="141" spans="1:8" ht="22.5" customHeight="1" x14ac:dyDescent="0.2">
      <c r="A141" s="20">
        <v>2400</v>
      </c>
      <c r="B141" s="27" t="s">
        <v>89</v>
      </c>
      <c r="C141" s="28">
        <f t="shared" ref="C141:H141" si="53">C142</f>
        <v>0</v>
      </c>
      <c r="D141" s="28">
        <f t="shared" si="53"/>
        <v>12000</v>
      </c>
      <c r="E141" s="28">
        <f t="shared" si="53"/>
        <v>12000</v>
      </c>
      <c r="F141" s="33">
        <f t="shared" si="53"/>
        <v>12000</v>
      </c>
      <c r="G141" s="28">
        <f t="shared" si="53"/>
        <v>12000</v>
      </c>
      <c r="H141" s="28">
        <f t="shared" si="53"/>
        <v>0</v>
      </c>
    </row>
    <row r="142" spans="1:8" ht="11.25" customHeight="1" x14ac:dyDescent="0.2">
      <c r="A142" s="30">
        <v>24600</v>
      </c>
      <c r="B142" s="24" t="s">
        <v>90</v>
      </c>
      <c r="C142" s="26">
        <v>0</v>
      </c>
      <c r="D142" s="26">
        <v>12000</v>
      </c>
      <c r="E142" s="26">
        <f>C142+D142</f>
        <v>12000</v>
      </c>
      <c r="F142" s="26">
        <v>12000</v>
      </c>
      <c r="G142" s="26">
        <f>F142</f>
        <v>12000</v>
      </c>
      <c r="H142" s="26">
        <v>0</v>
      </c>
    </row>
    <row r="143" spans="1:8" ht="22.5" customHeight="1" x14ac:dyDescent="0.2">
      <c r="A143" s="20">
        <v>2600</v>
      </c>
      <c r="B143" s="27" t="s">
        <v>78</v>
      </c>
      <c r="C143" s="28">
        <f t="shared" ref="C143:H143" si="54">C144</f>
        <v>100000</v>
      </c>
      <c r="D143" s="28">
        <f t="shared" si="54"/>
        <v>-100000</v>
      </c>
      <c r="E143" s="28">
        <f t="shared" si="54"/>
        <v>0</v>
      </c>
      <c r="F143" s="28">
        <f t="shared" si="54"/>
        <v>0</v>
      </c>
      <c r="G143" s="28">
        <f t="shared" si="54"/>
        <v>0</v>
      </c>
      <c r="H143" s="28">
        <f t="shared" si="54"/>
        <v>0</v>
      </c>
    </row>
    <row r="144" spans="1:8" ht="11.25" customHeight="1" x14ac:dyDescent="0.2">
      <c r="A144" s="30">
        <v>26100</v>
      </c>
      <c r="B144" s="24" t="s">
        <v>79</v>
      </c>
      <c r="C144" s="26">
        <v>100000</v>
      </c>
      <c r="D144" s="26">
        <v>-100000</v>
      </c>
      <c r="E144" s="26">
        <f>C144+D144</f>
        <v>0</v>
      </c>
      <c r="F144" s="26">
        <v>0</v>
      </c>
      <c r="G144" s="26">
        <f>F144</f>
        <v>0</v>
      </c>
      <c r="H144" s="26">
        <f>E144-G144</f>
        <v>0</v>
      </c>
    </row>
    <row r="145" spans="1:8" ht="22.5" customHeight="1" x14ac:dyDescent="0.2">
      <c r="A145" s="20">
        <v>2700</v>
      </c>
      <c r="B145" s="27" t="s">
        <v>80</v>
      </c>
      <c r="C145" s="28">
        <f t="shared" ref="C145:H145" si="55">C146</f>
        <v>0</v>
      </c>
      <c r="D145" s="28">
        <f t="shared" si="55"/>
        <v>0</v>
      </c>
      <c r="E145" s="28">
        <f t="shared" si="55"/>
        <v>0</v>
      </c>
      <c r="F145" s="28">
        <f t="shared" si="55"/>
        <v>0</v>
      </c>
      <c r="G145" s="28">
        <f t="shared" si="55"/>
        <v>0</v>
      </c>
      <c r="H145" s="28">
        <f t="shared" si="55"/>
        <v>0</v>
      </c>
    </row>
    <row r="146" spans="1:8" ht="11.25" customHeight="1" x14ac:dyDescent="0.2">
      <c r="A146" s="30">
        <v>27100</v>
      </c>
      <c r="B146" s="24" t="s">
        <v>81</v>
      </c>
      <c r="C146" s="26">
        <v>0</v>
      </c>
      <c r="D146" s="26">
        <v>0</v>
      </c>
      <c r="E146" s="26">
        <f>C146+D146</f>
        <v>0</v>
      </c>
      <c r="F146" s="26">
        <v>0</v>
      </c>
      <c r="G146" s="26">
        <f>F146</f>
        <v>0</v>
      </c>
      <c r="H146" s="26">
        <f>E146-G146</f>
        <v>0</v>
      </c>
    </row>
    <row r="147" spans="1:8" ht="15" customHeight="1" x14ac:dyDescent="0.2">
      <c r="A147" s="30">
        <v>2900</v>
      </c>
      <c r="B147" s="7" t="s">
        <v>251</v>
      </c>
      <c r="C147" s="3">
        <f>C148</f>
        <v>0</v>
      </c>
      <c r="D147" s="3">
        <f>D148+D149</f>
        <v>88227.839999999997</v>
      </c>
      <c r="E147" s="3">
        <f t="shared" ref="E147:F147" si="56">E148+E149</f>
        <v>88227.839999999997</v>
      </c>
      <c r="F147" s="3">
        <f t="shared" si="56"/>
        <v>88227.839999999997</v>
      </c>
      <c r="G147" s="3">
        <f>G148+G149</f>
        <v>88227.839999999997</v>
      </c>
      <c r="H147" s="3">
        <f>H148+H149</f>
        <v>0</v>
      </c>
    </row>
    <row r="148" spans="1:8" ht="11.25" customHeight="1" x14ac:dyDescent="0.2">
      <c r="A148" s="30">
        <v>2901</v>
      </c>
      <c r="B148" s="4" t="s">
        <v>252</v>
      </c>
      <c r="C148" s="26">
        <v>0</v>
      </c>
      <c r="D148" s="26">
        <v>68465</v>
      </c>
      <c r="E148" s="26">
        <f>C148+D148</f>
        <v>68465</v>
      </c>
      <c r="F148" s="26">
        <v>68465</v>
      </c>
      <c r="G148" s="26">
        <v>68465</v>
      </c>
      <c r="H148" s="26">
        <f>E148-G148</f>
        <v>0</v>
      </c>
    </row>
    <row r="149" spans="1:8" ht="11.25" customHeight="1" x14ac:dyDescent="0.2">
      <c r="A149" s="30">
        <v>29100</v>
      </c>
      <c r="B149" s="24" t="s">
        <v>84</v>
      </c>
      <c r="C149" s="26">
        <v>0</v>
      </c>
      <c r="D149" s="26">
        <v>19762.84</v>
      </c>
      <c r="E149" s="26">
        <f>C149+D149</f>
        <v>19762.84</v>
      </c>
      <c r="F149" s="26">
        <f>7669.84+12093</f>
        <v>19762.84</v>
      </c>
      <c r="G149" s="26">
        <f>+F149</f>
        <v>19762.84</v>
      </c>
      <c r="H149" s="26">
        <f>E149-G149</f>
        <v>0</v>
      </c>
    </row>
    <row r="150" spans="1:8" ht="9.75" customHeight="1" x14ac:dyDescent="0.2">
      <c r="A150" s="103"/>
      <c r="B150" s="93" t="s">
        <v>57</v>
      </c>
      <c r="C150" s="108">
        <f t="shared" ref="C150" si="57">C155+C157+C160+C158+C162+C151</f>
        <v>0</v>
      </c>
      <c r="D150" s="108">
        <f>D155+D157+D160+D158+D162+D151</f>
        <v>80655.149999999994</v>
      </c>
      <c r="E150" s="108">
        <f>E155+E157+E160+E158+E162+E151</f>
        <v>80655.149999999994</v>
      </c>
      <c r="F150" s="108">
        <f>F155+F157+F160+F158+F162+F151</f>
        <v>80655.149999999994</v>
      </c>
      <c r="G150" s="108">
        <f t="shared" ref="G150:H150" si="58">G155+G157+G160+G158+G162+G151</f>
        <v>80655.149999999994</v>
      </c>
      <c r="H150" s="108">
        <f t="shared" si="58"/>
        <v>0</v>
      </c>
    </row>
    <row r="151" spans="1:8" ht="22.5" customHeight="1" x14ac:dyDescent="0.2">
      <c r="A151" s="20">
        <v>2100</v>
      </c>
      <c r="B151" s="27" t="s">
        <v>66</v>
      </c>
      <c r="C151" s="22">
        <f t="shared" ref="C151:E151" si="59">C152+C153</f>
        <v>0</v>
      </c>
      <c r="D151" s="22">
        <f t="shared" si="59"/>
        <v>12997</v>
      </c>
      <c r="E151" s="22">
        <f t="shared" si="59"/>
        <v>12997</v>
      </c>
      <c r="F151" s="22">
        <f>F152+F153</f>
        <v>12997</v>
      </c>
      <c r="G151" s="22">
        <f t="shared" ref="G151:H151" si="60">G152+G153</f>
        <v>12997</v>
      </c>
      <c r="H151" s="22">
        <f t="shared" si="60"/>
        <v>0</v>
      </c>
    </row>
    <row r="152" spans="1:8" ht="17.25" customHeight="1" x14ac:dyDescent="0.2">
      <c r="A152" s="30">
        <v>21100</v>
      </c>
      <c r="B152" s="24" t="s">
        <v>67</v>
      </c>
      <c r="C152" s="26">
        <v>0</v>
      </c>
      <c r="D152" s="26">
        <v>12997</v>
      </c>
      <c r="E152" s="26">
        <f>C152+D152</f>
        <v>12997</v>
      </c>
      <c r="F152" s="26">
        <v>12997</v>
      </c>
      <c r="G152" s="26">
        <f>F152</f>
        <v>12997</v>
      </c>
      <c r="H152" s="26">
        <f>E152-F152</f>
        <v>0</v>
      </c>
    </row>
    <row r="153" spans="1:8" ht="14.25" customHeight="1" x14ac:dyDescent="0.2">
      <c r="A153" s="30">
        <v>21200</v>
      </c>
      <c r="B153" s="24" t="s">
        <v>68</v>
      </c>
      <c r="C153" s="26">
        <v>0</v>
      </c>
      <c r="D153" s="26">
        <v>0</v>
      </c>
      <c r="E153" s="26">
        <f>C153+D153</f>
        <v>0</v>
      </c>
      <c r="F153" s="26">
        <v>0</v>
      </c>
      <c r="G153" s="26">
        <f>F153</f>
        <v>0</v>
      </c>
      <c r="H153" s="26">
        <f>E153-F153</f>
        <v>0</v>
      </c>
    </row>
    <row r="154" spans="1:8" ht="11.25" customHeight="1" x14ac:dyDescent="0.2">
      <c r="A154" s="20">
        <v>2200</v>
      </c>
      <c r="B154" s="27" t="s">
        <v>71</v>
      </c>
      <c r="C154" s="22">
        <f>C155</f>
        <v>0</v>
      </c>
      <c r="D154" s="22">
        <f t="shared" ref="D154:H154" si="61">D155</f>
        <v>4488</v>
      </c>
      <c r="E154" s="22">
        <f t="shared" si="61"/>
        <v>4488</v>
      </c>
      <c r="F154" s="22">
        <f t="shared" si="61"/>
        <v>4488</v>
      </c>
      <c r="G154" s="22">
        <f t="shared" si="61"/>
        <v>4488</v>
      </c>
      <c r="H154" s="22">
        <f t="shared" si="61"/>
        <v>0</v>
      </c>
    </row>
    <row r="155" spans="1:8" ht="18" customHeight="1" x14ac:dyDescent="0.2">
      <c r="A155" s="20">
        <v>22100</v>
      </c>
      <c r="B155" s="34" t="s">
        <v>72</v>
      </c>
      <c r="C155" s="28">
        <f>C156</f>
        <v>0</v>
      </c>
      <c r="D155" s="28">
        <f>D156</f>
        <v>4488</v>
      </c>
      <c r="E155" s="28">
        <f>C154+D154</f>
        <v>4488</v>
      </c>
      <c r="F155" s="28">
        <v>4488</v>
      </c>
      <c r="G155" s="28">
        <f>F155</f>
        <v>4488</v>
      </c>
      <c r="H155" s="28">
        <f>E155-G155</f>
        <v>0</v>
      </c>
    </row>
    <row r="156" spans="1:8" ht="22.5" customHeight="1" x14ac:dyDescent="0.2">
      <c r="A156" s="30">
        <v>22105</v>
      </c>
      <c r="B156" s="24" t="s">
        <v>87</v>
      </c>
      <c r="C156" s="26">
        <v>0</v>
      </c>
      <c r="D156" s="26">
        <v>4488</v>
      </c>
      <c r="E156" s="26">
        <f>C156+D156</f>
        <v>4488</v>
      </c>
      <c r="F156" s="26">
        <v>4488</v>
      </c>
      <c r="G156" s="26">
        <f>F156</f>
        <v>4488</v>
      </c>
      <c r="H156" s="26">
        <f>E156-G156</f>
        <v>0</v>
      </c>
    </row>
    <row r="157" spans="1:8" ht="22.5" customHeight="1" x14ac:dyDescent="0.2">
      <c r="A157" s="30">
        <v>21600</v>
      </c>
      <c r="B157" s="4" t="s">
        <v>248</v>
      </c>
      <c r="C157" s="26">
        <v>0</v>
      </c>
      <c r="D157" s="26">
        <v>38431.96</v>
      </c>
      <c r="E157" s="26">
        <f>C157+D157</f>
        <v>38431.96</v>
      </c>
      <c r="F157" s="26">
        <v>38431.96</v>
      </c>
      <c r="G157" s="26">
        <f>F157</f>
        <v>38431.96</v>
      </c>
      <c r="H157" s="26">
        <f>E157-G157</f>
        <v>0</v>
      </c>
    </row>
    <row r="158" spans="1:8" ht="22.5" customHeight="1" x14ac:dyDescent="0.2">
      <c r="A158" s="20">
        <v>2400</v>
      </c>
      <c r="B158" s="27" t="s">
        <v>89</v>
      </c>
      <c r="C158" s="28">
        <v>0</v>
      </c>
      <c r="D158" s="28">
        <f>+D159</f>
        <v>24738.19</v>
      </c>
      <c r="E158" s="28">
        <f>E159</f>
        <v>24738.19</v>
      </c>
      <c r="F158" s="28">
        <f>F159</f>
        <v>24738.19</v>
      </c>
      <c r="G158" s="28">
        <f>G159</f>
        <v>24738.19</v>
      </c>
      <c r="H158" s="28">
        <f>H159</f>
        <v>0</v>
      </c>
    </row>
    <row r="159" spans="1:8" ht="11.25" customHeight="1" x14ac:dyDescent="0.2">
      <c r="A159" s="30">
        <v>24600</v>
      </c>
      <c r="B159" s="24" t="s">
        <v>90</v>
      </c>
      <c r="C159" s="26">
        <v>0</v>
      </c>
      <c r="D159" s="26">
        <v>24738.19</v>
      </c>
      <c r="E159" s="26">
        <f>C159+D159</f>
        <v>24738.19</v>
      </c>
      <c r="F159" s="26">
        <v>24738.19</v>
      </c>
      <c r="G159" s="26">
        <f>F159</f>
        <v>24738.19</v>
      </c>
      <c r="H159" s="26">
        <f>E158:E159-G159</f>
        <v>0</v>
      </c>
    </row>
    <row r="160" spans="1:8" ht="22.5" customHeight="1" x14ac:dyDescent="0.2">
      <c r="A160" s="20">
        <v>2700</v>
      </c>
      <c r="B160" s="27" t="s">
        <v>80</v>
      </c>
      <c r="C160" s="28">
        <f t="shared" ref="C160:H160" si="62">C161</f>
        <v>0</v>
      </c>
      <c r="D160" s="28">
        <f t="shared" si="62"/>
        <v>0</v>
      </c>
      <c r="E160" s="28">
        <f t="shared" si="62"/>
        <v>0</v>
      </c>
      <c r="F160" s="28">
        <f t="shared" si="62"/>
        <v>0</v>
      </c>
      <c r="G160" s="28">
        <f t="shared" si="62"/>
        <v>0</v>
      </c>
      <c r="H160" s="28">
        <f t="shared" si="62"/>
        <v>0</v>
      </c>
    </row>
    <row r="161" spans="1:8" ht="11.25" customHeight="1" x14ac:dyDescent="0.2">
      <c r="A161" s="30">
        <v>27100</v>
      </c>
      <c r="B161" s="24" t="s">
        <v>81</v>
      </c>
      <c r="C161" s="26">
        <v>0</v>
      </c>
      <c r="D161" s="26">
        <v>0</v>
      </c>
      <c r="E161" s="26">
        <f>C161+D161</f>
        <v>0</v>
      </c>
      <c r="F161" s="26">
        <v>0</v>
      </c>
      <c r="G161" s="26">
        <f>F161</f>
        <v>0</v>
      </c>
      <c r="H161" s="26">
        <f>E161-G161</f>
        <v>0</v>
      </c>
    </row>
    <row r="162" spans="1:8" ht="33.75" customHeight="1" x14ac:dyDescent="0.2">
      <c r="A162" s="20">
        <v>2100</v>
      </c>
      <c r="B162" s="27" t="s">
        <v>66</v>
      </c>
      <c r="C162" s="22">
        <f t="shared" ref="C162:H162" si="63">C163</f>
        <v>0</v>
      </c>
      <c r="D162" s="22">
        <f t="shared" si="63"/>
        <v>0</v>
      </c>
      <c r="E162" s="22">
        <f t="shared" si="63"/>
        <v>0</v>
      </c>
      <c r="F162" s="22">
        <f t="shared" si="63"/>
        <v>0</v>
      </c>
      <c r="G162" s="22">
        <f t="shared" si="63"/>
        <v>0</v>
      </c>
      <c r="H162" s="22">
        <f t="shared" si="63"/>
        <v>0</v>
      </c>
    </row>
    <row r="163" spans="1:8" ht="11.25" customHeight="1" x14ac:dyDescent="0.2">
      <c r="A163" s="30">
        <v>21600</v>
      </c>
      <c r="B163" s="24" t="s">
        <v>70</v>
      </c>
      <c r="C163" s="26">
        <v>0</v>
      </c>
      <c r="D163" s="26">
        <v>0</v>
      </c>
      <c r="E163" s="26">
        <f>C163+D163</f>
        <v>0</v>
      </c>
      <c r="F163" s="26"/>
      <c r="G163" s="26">
        <f>F163</f>
        <v>0</v>
      </c>
      <c r="H163" s="26">
        <f>D163-G163</f>
        <v>0</v>
      </c>
    </row>
    <row r="164" spans="1:8" ht="11.25" customHeight="1" x14ac:dyDescent="0.2">
      <c r="A164" s="103"/>
      <c r="B164" s="93" t="s">
        <v>61</v>
      </c>
      <c r="C164" s="106">
        <f t="shared" ref="C164:H164" si="64">C165+C170+C172</f>
        <v>1767507.54</v>
      </c>
      <c r="D164" s="106">
        <f t="shared" si="64"/>
        <v>294139.22000000003</v>
      </c>
      <c r="E164" s="106">
        <f t="shared" si="64"/>
        <v>2061646.7600000002</v>
      </c>
      <c r="F164" s="106">
        <f t="shared" si="64"/>
        <v>2061646.76</v>
      </c>
      <c r="G164" s="106">
        <f t="shared" si="64"/>
        <v>2061646.76</v>
      </c>
      <c r="H164" s="106">
        <f t="shared" si="64"/>
        <v>-1.1596057447604835E-11</v>
      </c>
    </row>
    <row r="165" spans="1:8" ht="22.5" customHeight="1" x14ac:dyDescent="0.2">
      <c r="A165" s="20">
        <v>2600</v>
      </c>
      <c r="B165" s="27" t="s">
        <v>78</v>
      </c>
      <c r="C165" s="28">
        <f t="shared" ref="C165:H165" si="65">C166</f>
        <v>1377507.54</v>
      </c>
      <c r="D165" s="28">
        <f t="shared" si="65"/>
        <v>532818.43000000005</v>
      </c>
      <c r="E165" s="28">
        <f t="shared" si="65"/>
        <v>1910325.9700000002</v>
      </c>
      <c r="F165" s="28">
        <f t="shared" si="65"/>
        <v>1910325.97</v>
      </c>
      <c r="G165" s="28">
        <f t="shared" si="65"/>
        <v>1910325.97</v>
      </c>
      <c r="H165" s="28">
        <f t="shared" si="65"/>
        <v>0</v>
      </c>
    </row>
    <row r="166" spans="1:8" ht="11.25" customHeight="1" x14ac:dyDescent="0.2">
      <c r="A166" s="20">
        <v>26100</v>
      </c>
      <c r="B166" s="34" t="s">
        <v>79</v>
      </c>
      <c r="C166" s="35">
        <f>C167+C169+C168</f>
        <v>1377507.54</v>
      </c>
      <c r="D166" s="35">
        <f>D167+D169+D168</f>
        <v>532818.43000000005</v>
      </c>
      <c r="E166" s="35">
        <f>E167+E169+E168</f>
        <v>1910325.9700000002</v>
      </c>
      <c r="F166" s="35">
        <f t="shared" ref="F166:G166" si="66">F167+F169+F168</f>
        <v>1910325.97</v>
      </c>
      <c r="G166" s="35">
        <f t="shared" si="66"/>
        <v>1910325.97</v>
      </c>
      <c r="H166" s="35">
        <f>H167+H169+H168</f>
        <v>0</v>
      </c>
    </row>
    <row r="167" spans="1:8" ht="22.5" customHeight="1" x14ac:dyDescent="0.2">
      <c r="A167" s="30">
        <v>26101</v>
      </c>
      <c r="B167" s="24" t="s">
        <v>91</v>
      </c>
      <c r="C167" s="26">
        <v>1377507.54</v>
      </c>
      <c r="D167" s="26">
        <v>532818.43000000005</v>
      </c>
      <c r="E167" s="26">
        <f>C167+D167</f>
        <v>1910325.9700000002</v>
      </c>
      <c r="F167" s="26">
        <v>1910325.97</v>
      </c>
      <c r="G167" s="26">
        <f>F167</f>
        <v>1910325.97</v>
      </c>
      <c r="H167" s="26">
        <f>E167-G167</f>
        <v>0</v>
      </c>
    </row>
    <row r="168" spans="1:8" ht="22.5" customHeight="1" x14ac:dyDescent="0.2">
      <c r="A168" s="30">
        <v>26102</v>
      </c>
      <c r="B168" s="24" t="s">
        <v>92</v>
      </c>
      <c r="C168" s="26">
        <v>0</v>
      </c>
      <c r="D168" s="26">
        <v>0</v>
      </c>
      <c r="E168" s="26">
        <f>C168+D168</f>
        <v>0</v>
      </c>
      <c r="F168" s="26">
        <v>0</v>
      </c>
      <c r="G168" s="26">
        <f>E168+F168</f>
        <v>0</v>
      </c>
      <c r="H168" s="26">
        <f>C168-G168</f>
        <v>0</v>
      </c>
    </row>
    <row r="169" spans="1:8" ht="22.5" customHeight="1" x14ac:dyDescent="0.2">
      <c r="A169" s="30">
        <v>26103</v>
      </c>
      <c r="B169" s="24" t="s">
        <v>93</v>
      </c>
      <c r="C169" s="26">
        <v>0</v>
      </c>
      <c r="D169" s="26">
        <v>0</v>
      </c>
      <c r="E169" s="26">
        <f>C169+D169</f>
        <v>0</v>
      </c>
      <c r="F169" s="26">
        <v>0</v>
      </c>
      <c r="G169" s="26">
        <f>F169</f>
        <v>0</v>
      </c>
      <c r="H169" s="26">
        <f>C169-G169</f>
        <v>0</v>
      </c>
    </row>
    <row r="170" spans="1:8" ht="22.5" customHeight="1" x14ac:dyDescent="0.2">
      <c r="A170" s="20">
        <v>2700</v>
      </c>
      <c r="B170" s="27" t="s">
        <v>80</v>
      </c>
      <c r="C170" s="28">
        <f t="shared" ref="C170:H170" si="67">C171</f>
        <v>270000</v>
      </c>
      <c r="D170" s="28">
        <f t="shared" si="67"/>
        <v>-268898.95</v>
      </c>
      <c r="E170" s="28">
        <f t="shared" si="67"/>
        <v>1101.0499999999884</v>
      </c>
      <c r="F170" s="28">
        <f t="shared" si="67"/>
        <v>1101.05</v>
      </c>
      <c r="G170" s="28">
        <f t="shared" si="67"/>
        <v>1101.05</v>
      </c>
      <c r="H170" s="28">
        <f t="shared" si="67"/>
        <v>-1.1596057447604835E-11</v>
      </c>
    </row>
    <row r="171" spans="1:8" ht="11.25" customHeight="1" x14ac:dyDescent="0.2">
      <c r="A171" s="30">
        <v>27100</v>
      </c>
      <c r="B171" s="24" t="s">
        <v>81</v>
      </c>
      <c r="C171" s="26">
        <v>270000</v>
      </c>
      <c r="D171" s="26">
        <v>-268898.95</v>
      </c>
      <c r="E171" s="26">
        <f>C171+D171</f>
        <v>1101.0499999999884</v>
      </c>
      <c r="F171" s="26">
        <v>1101.05</v>
      </c>
      <c r="G171" s="26">
        <f>F171</f>
        <v>1101.05</v>
      </c>
      <c r="H171" s="26">
        <f>E171-G171</f>
        <v>-1.1596057447604835E-11</v>
      </c>
    </row>
    <row r="172" spans="1:8" ht="22.5" customHeight="1" x14ac:dyDescent="0.2">
      <c r="A172" s="20">
        <v>2900</v>
      </c>
      <c r="B172" s="27" t="s">
        <v>94</v>
      </c>
      <c r="C172" s="28">
        <f t="shared" ref="C172:G172" si="68">C173</f>
        <v>120000</v>
      </c>
      <c r="D172" s="28">
        <f t="shared" si="68"/>
        <v>30219.74</v>
      </c>
      <c r="E172" s="28">
        <f t="shared" si="68"/>
        <v>150219.74</v>
      </c>
      <c r="F172" s="28">
        <f t="shared" si="68"/>
        <v>150219.74</v>
      </c>
      <c r="G172" s="28">
        <f t="shared" si="68"/>
        <v>150219.74</v>
      </c>
      <c r="H172" s="28">
        <f>E172-F172</f>
        <v>0</v>
      </c>
    </row>
    <row r="173" spans="1:8" ht="22.5" customHeight="1" x14ac:dyDescent="0.2">
      <c r="A173" s="20">
        <v>29900</v>
      </c>
      <c r="B173" s="34" t="s">
        <v>85</v>
      </c>
      <c r="C173" s="28">
        <f t="shared" ref="C173:G173" si="69">C174+C175</f>
        <v>120000</v>
      </c>
      <c r="D173" s="28">
        <f t="shared" si="69"/>
        <v>30219.74</v>
      </c>
      <c r="E173" s="28">
        <f t="shared" si="69"/>
        <v>150219.74</v>
      </c>
      <c r="F173" s="28">
        <f t="shared" si="69"/>
        <v>150219.74</v>
      </c>
      <c r="G173" s="28">
        <f t="shared" si="69"/>
        <v>150219.74</v>
      </c>
      <c r="H173" s="28">
        <f>E173-F173</f>
        <v>0</v>
      </c>
    </row>
    <row r="174" spans="1:8" ht="22.5" customHeight="1" x14ac:dyDescent="0.2">
      <c r="A174" s="30">
        <v>29901</v>
      </c>
      <c r="B174" s="24" t="s">
        <v>95</v>
      </c>
      <c r="C174" s="26">
        <v>55000</v>
      </c>
      <c r="D174" s="26">
        <v>53651</v>
      </c>
      <c r="E174" s="26">
        <f>C174+D174</f>
        <v>108651</v>
      </c>
      <c r="F174" s="26">
        <f>13377+7356+87918</f>
        <v>108651</v>
      </c>
      <c r="G174" s="26">
        <f>F174</f>
        <v>108651</v>
      </c>
      <c r="H174" s="26">
        <f>E174-G174</f>
        <v>0</v>
      </c>
    </row>
    <row r="175" spans="1:8" ht="22.5" customHeight="1" x14ac:dyDescent="0.2">
      <c r="A175" s="30">
        <v>29902</v>
      </c>
      <c r="B175" s="24" t="s">
        <v>96</v>
      </c>
      <c r="C175" s="26">
        <v>65000</v>
      </c>
      <c r="D175" s="26">
        <v>-23431.26</v>
      </c>
      <c r="E175" s="26">
        <f>C175+D175</f>
        <v>41568.740000000005</v>
      </c>
      <c r="F175" s="26">
        <v>41568.74</v>
      </c>
      <c r="G175" s="26">
        <f>F175</f>
        <v>41568.74</v>
      </c>
      <c r="H175" s="26">
        <f>E175-G175</f>
        <v>0</v>
      </c>
    </row>
    <row r="176" spans="1:8" ht="11.25" customHeight="1" x14ac:dyDescent="0.2">
      <c r="A176" s="103"/>
      <c r="B176" s="93" t="s">
        <v>63</v>
      </c>
      <c r="C176" s="106">
        <f t="shared" ref="C176:E176" si="70">C177+C184+C187+C189+C191</f>
        <v>220000</v>
      </c>
      <c r="D176" s="106">
        <f t="shared" si="70"/>
        <v>69063.310000000012</v>
      </c>
      <c r="E176" s="106">
        <f t="shared" si="70"/>
        <v>289063.31</v>
      </c>
      <c r="F176" s="106">
        <f>F177+F184+F187+F189+F191</f>
        <v>289063.31</v>
      </c>
      <c r="G176" s="106">
        <f t="shared" ref="G176:H176" si="71">G177+G184+G187+G189+G191</f>
        <v>289063.31</v>
      </c>
      <c r="H176" s="106">
        <f t="shared" si="71"/>
        <v>0</v>
      </c>
    </row>
    <row r="177" spans="1:8" ht="33.75" customHeight="1" x14ac:dyDescent="0.2">
      <c r="A177" s="20">
        <v>2100</v>
      </c>
      <c r="B177" s="27" t="s">
        <v>66</v>
      </c>
      <c r="C177" s="22">
        <f>C178+C180+C181+C179</f>
        <v>220000</v>
      </c>
      <c r="D177" s="22">
        <f t="shared" ref="D177:H177" si="72">D178+D180+D181+D179</f>
        <v>-49664.939999999988</v>
      </c>
      <c r="E177" s="22">
        <f t="shared" si="72"/>
        <v>170335.06</v>
      </c>
      <c r="F177" s="22">
        <f>F178+F180+F181+F179</f>
        <v>170335.06</v>
      </c>
      <c r="G177" s="22">
        <f t="shared" si="72"/>
        <v>170335.06</v>
      </c>
      <c r="H177" s="22">
        <f t="shared" si="72"/>
        <v>0</v>
      </c>
    </row>
    <row r="178" spans="1:8" ht="22.5" customHeight="1" x14ac:dyDescent="0.2">
      <c r="A178" s="30">
        <v>21100</v>
      </c>
      <c r="B178" s="24" t="s">
        <v>67</v>
      </c>
      <c r="C178" s="26">
        <v>135000</v>
      </c>
      <c r="D178" s="26">
        <v>-71333.539999999994</v>
      </c>
      <c r="E178" s="26">
        <f>C178+D178</f>
        <v>63666.460000000006</v>
      </c>
      <c r="F178" s="47">
        <v>63666.46</v>
      </c>
      <c r="G178" s="26">
        <f>F178</f>
        <v>63666.46</v>
      </c>
      <c r="H178" s="26">
        <f t="shared" ref="H178:H183" si="73">E178-G178</f>
        <v>0</v>
      </c>
    </row>
    <row r="179" spans="1:8" ht="22.5" customHeight="1" x14ac:dyDescent="0.2">
      <c r="A179" s="30">
        <v>21200</v>
      </c>
      <c r="B179" s="24" t="s">
        <v>68</v>
      </c>
      <c r="C179" s="26">
        <v>0</v>
      </c>
      <c r="D179" s="26">
        <v>62896.94</v>
      </c>
      <c r="E179" s="26">
        <f>C179+D179</f>
        <v>62896.94</v>
      </c>
      <c r="F179" s="26">
        <v>62896.94</v>
      </c>
      <c r="G179" s="26">
        <f>F179</f>
        <v>62896.94</v>
      </c>
      <c r="H179" s="26">
        <f t="shared" si="73"/>
        <v>0</v>
      </c>
    </row>
    <row r="180" spans="1:8" ht="11.25" customHeight="1" x14ac:dyDescent="0.2">
      <c r="A180" s="30">
        <v>21600</v>
      </c>
      <c r="B180" s="24" t="s">
        <v>70</v>
      </c>
      <c r="C180" s="26">
        <v>35000</v>
      </c>
      <c r="D180" s="26">
        <v>-15866.28</v>
      </c>
      <c r="E180" s="26">
        <f>C180+D180</f>
        <v>19133.72</v>
      </c>
      <c r="F180" s="47">
        <v>19133.72</v>
      </c>
      <c r="G180" s="26">
        <f>F180</f>
        <v>19133.72</v>
      </c>
      <c r="H180" s="26">
        <f t="shared" si="73"/>
        <v>0</v>
      </c>
    </row>
    <row r="181" spans="1:8" ht="33.75" customHeight="1" x14ac:dyDescent="0.2">
      <c r="A181" s="20">
        <v>21400</v>
      </c>
      <c r="B181" s="34" t="s">
        <v>97</v>
      </c>
      <c r="C181" s="22">
        <f t="shared" ref="C181:G181" si="74">C182+C183</f>
        <v>50000</v>
      </c>
      <c r="D181" s="22">
        <f t="shared" si="74"/>
        <v>-25362.059999999998</v>
      </c>
      <c r="E181" s="22">
        <f t="shared" si="74"/>
        <v>24637.940000000002</v>
      </c>
      <c r="F181" s="22">
        <f t="shared" si="74"/>
        <v>24637.940000000002</v>
      </c>
      <c r="G181" s="22">
        <f t="shared" si="74"/>
        <v>24637.940000000002</v>
      </c>
      <c r="H181" s="22">
        <f t="shared" si="73"/>
        <v>0</v>
      </c>
    </row>
    <row r="182" spans="1:8" ht="11.25" customHeight="1" x14ac:dyDescent="0.2">
      <c r="A182" s="30">
        <v>21401</v>
      </c>
      <c r="B182" s="24" t="s">
        <v>98</v>
      </c>
      <c r="C182" s="26">
        <v>25000</v>
      </c>
      <c r="D182" s="26">
        <v>-11238.06</v>
      </c>
      <c r="E182" s="26">
        <f>C182+D182</f>
        <v>13761.94</v>
      </c>
      <c r="F182" s="47">
        <v>13761.94</v>
      </c>
      <c r="G182" s="26">
        <f>F182</f>
        <v>13761.94</v>
      </c>
      <c r="H182" s="26">
        <f t="shared" si="73"/>
        <v>0</v>
      </c>
    </row>
    <row r="183" spans="1:8" ht="11.25" customHeight="1" x14ac:dyDescent="0.2">
      <c r="A183" s="30">
        <v>21402</v>
      </c>
      <c r="B183" s="24" t="s">
        <v>226</v>
      </c>
      <c r="C183" s="26">
        <v>25000</v>
      </c>
      <c r="D183" s="26">
        <v>-14124</v>
      </c>
      <c r="E183" s="26">
        <f>C183+D183</f>
        <v>10876</v>
      </c>
      <c r="F183" s="47">
        <v>10876</v>
      </c>
      <c r="G183" s="26">
        <f>F183</f>
        <v>10876</v>
      </c>
      <c r="H183" s="26">
        <f t="shared" si="73"/>
        <v>0</v>
      </c>
    </row>
    <row r="184" spans="1:8" ht="11.25" customHeight="1" x14ac:dyDescent="0.2">
      <c r="A184" s="20">
        <v>2200</v>
      </c>
      <c r="B184" s="27" t="s">
        <v>71</v>
      </c>
      <c r="C184" s="22">
        <f t="shared" ref="C184:H185" si="75">C185</f>
        <v>0</v>
      </c>
      <c r="D184" s="22">
        <f t="shared" si="75"/>
        <v>47698</v>
      </c>
      <c r="E184" s="22">
        <f t="shared" si="75"/>
        <v>47698</v>
      </c>
      <c r="F184" s="22">
        <f>F185</f>
        <v>47698</v>
      </c>
      <c r="G184" s="22">
        <f t="shared" ref="G184:H184" si="76">G185</f>
        <v>47698</v>
      </c>
      <c r="H184" s="22">
        <f t="shared" si="76"/>
        <v>0</v>
      </c>
    </row>
    <row r="185" spans="1:8" ht="11.25" customHeight="1" x14ac:dyDescent="0.2">
      <c r="A185" s="20">
        <v>22100</v>
      </c>
      <c r="B185" s="34" t="s">
        <v>72</v>
      </c>
      <c r="C185" s="28">
        <f t="shared" si="75"/>
        <v>0</v>
      </c>
      <c r="D185" s="28">
        <f t="shared" si="75"/>
        <v>47698</v>
      </c>
      <c r="E185" s="28">
        <f t="shared" si="75"/>
        <v>47698</v>
      </c>
      <c r="F185" s="28">
        <f>F186</f>
        <v>47698</v>
      </c>
      <c r="G185" s="28">
        <f>F185</f>
        <v>47698</v>
      </c>
      <c r="H185" s="28">
        <f t="shared" si="75"/>
        <v>0</v>
      </c>
    </row>
    <row r="186" spans="1:8" ht="22.5" customHeight="1" x14ac:dyDescent="0.2">
      <c r="A186" s="30">
        <v>22105</v>
      </c>
      <c r="B186" s="24" t="s">
        <v>87</v>
      </c>
      <c r="C186" s="26">
        <v>0</v>
      </c>
      <c r="D186" s="26">
        <v>47698</v>
      </c>
      <c r="E186" s="26">
        <f>C186+D186</f>
        <v>47698</v>
      </c>
      <c r="F186" s="26">
        <v>47698</v>
      </c>
      <c r="G186" s="26">
        <f>F186</f>
        <v>47698</v>
      </c>
      <c r="H186" s="26">
        <f>E186-G186</f>
        <v>0</v>
      </c>
    </row>
    <row r="187" spans="1:8" ht="22.5" customHeight="1" x14ac:dyDescent="0.2">
      <c r="A187" s="20">
        <v>2400</v>
      </c>
      <c r="B187" s="27" t="s">
        <v>74</v>
      </c>
      <c r="C187" s="28">
        <f t="shared" ref="C187:H187" si="77">C188</f>
        <v>0</v>
      </c>
      <c r="D187" s="28">
        <f t="shared" si="77"/>
        <v>38168.25</v>
      </c>
      <c r="E187" s="28">
        <f t="shared" si="77"/>
        <v>38168.25</v>
      </c>
      <c r="F187" s="28">
        <f t="shared" si="77"/>
        <v>38168.25</v>
      </c>
      <c r="G187" s="28">
        <f t="shared" si="77"/>
        <v>38168.25</v>
      </c>
      <c r="H187" s="28">
        <f t="shared" si="77"/>
        <v>0</v>
      </c>
    </row>
    <row r="188" spans="1:8" ht="11.25" customHeight="1" x14ac:dyDescent="0.2">
      <c r="A188" s="30">
        <v>24600</v>
      </c>
      <c r="B188" s="24" t="s">
        <v>75</v>
      </c>
      <c r="C188" s="26">
        <v>0</v>
      </c>
      <c r="D188" s="26">
        <v>38168.25</v>
      </c>
      <c r="E188" s="26">
        <f>C188+D188</f>
        <v>38168.25</v>
      </c>
      <c r="F188" s="47">
        <v>38168.25</v>
      </c>
      <c r="G188" s="26">
        <f>F188</f>
        <v>38168.25</v>
      </c>
      <c r="H188" s="26">
        <f>E188-G188</f>
        <v>0</v>
      </c>
    </row>
    <row r="189" spans="1:8" ht="22.5" customHeight="1" x14ac:dyDescent="0.2">
      <c r="A189" s="20">
        <v>2700</v>
      </c>
      <c r="B189" s="27" t="s">
        <v>80</v>
      </c>
      <c r="C189" s="28">
        <f t="shared" ref="C189:H189" si="78">C190</f>
        <v>0</v>
      </c>
      <c r="D189" s="28">
        <f t="shared" si="78"/>
        <v>0</v>
      </c>
      <c r="E189" s="28">
        <f t="shared" si="78"/>
        <v>0</v>
      </c>
      <c r="F189" s="28">
        <f t="shared" si="78"/>
        <v>0</v>
      </c>
      <c r="G189" s="28">
        <f t="shared" si="78"/>
        <v>0</v>
      </c>
      <c r="H189" s="28">
        <f t="shared" si="78"/>
        <v>0</v>
      </c>
    </row>
    <row r="190" spans="1:8" ht="11.25" customHeight="1" x14ac:dyDescent="0.2">
      <c r="A190" s="30">
        <v>27100</v>
      </c>
      <c r="B190" s="24" t="s">
        <v>81</v>
      </c>
      <c r="C190" s="35">
        <v>0</v>
      </c>
      <c r="D190" s="35">
        <v>0</v>
      </c>
      <c r="E190" s="35">
        <f>C190+D190</f>
        <v>0</v>
      </c>
      <c r="F190" s="26">
        <v>0</v>
      </c>
      <c r="G190" s="26">
        <f>F190</f>
        <v>0</v>
      </c>
      <c r="H190" s="26">
        <f>E190-G190</f>
        <v>0</v>
      </c>
    </row>
    <row r="191" spans="1:8" ht="18" customHeight="1" x14ac:dyDescent="0.2">
      <c r="A191" s="20">
        <v>2900</v>
      </c>
      <c r="B191" s="27" t="s">
        <v>83</v>
      </c>
      <c r="C191" s="45">
        <f>C192</f>
        <v>0</v>
      </c>
      <c r="D191" s="45">
        <f t="shared" ref="D191:H191" si="79">D192</f>
        <v>32862</v>
      </c>
      <c r="E191" s="45">
        <f t="shared" si="79"/>
        <v>32862</v>
      </c>
      <c r="F191" s="45">
        <f t="shared" si="79"/>
        <v>32862</v>
      </c>
      <c r="G191" s="45">
        <f t="shared" si="79"/>
        <v>32862</v>
      </c>
      <c r="H191" s="45">
        <f t="shared" si="79"/>
        <v>0</v>
      </c>
    </row>
    <row r="192" spans="1:8" ht="15.75" customHeight="1" x14ac:dyDescent="0.2">
      <c r="A192" s="30">
        <v>29100</v>
      </c>
      <c r="B192" s="24" t="s">
        <v>84</v>
      </c>
      <c r="C192" s="25">
        <v>0</v>
      </c>
      <c r="D192" s="25">
        <v>32862</v>
      </c>
      <c r="E192" s="25">
        <f>C192+D192</f>
        <v>32862</v>
      </c>
      <c r="F192" s="26">
        <v>32862</v>
      </c>
      <c r="G192" s="26">
        <f>F192</f>
        <v>32862</v>
      </c>
      <c r="H192" s="26">
        <f>E192-G192</f>
        <v>0</v>
      </c>
    </row>
    <row r="193" spans="1:19" ht="15.75" customHeight="1" x14ac:dyDescent="0.2">
      <c r="A193" s="107"/>
      <c r="B193" s="104" t="s">
        <v>269</v>
      </c>
      <c r="C193" s="108">
        <f>+C194</f>
        <v>0</v>
      </c>
      <c r="D193" s="108">
        <f t="shared" ref="D193:H194" si="80">+D194</f>
        <v>7602</v>
      </c>
      <c r="E193" s="108">
        <f t="shared" si="80"/>
        <v>7602</v>
      </c>
      <c r="F193" s="108">
        <f t="shared" si="80"/>
        <v>6500</v>
      </c>
      <c r="G193" s="108">
        <f t="shared" si="80"/>
        <v>6500</v>
      </c>
      <c r="H193" s="108">
        <f t="shared" si="80"/>
        <v>1102</v>
      </c>
    </row>
    <row r="194" spans="1:19" ht="15.75" customHeight="1" x14ac:dyDescent="0.2">
      <c r="A194" s="20">
        <v>2100</v>
      </c>
      <c r="B194" s="27" t="s">
        <v>66</v>
      </c>
      <c r="C194" s="22">
        <f>+C195</f>
        <v>0</v>
      </c>
      <c r="D194" s="22">
        <f t="shared" si="80"/>
        <v>7602</v>
      </c>
      <c r="E194" s="22">
        <f t="shared" si="80"/>
        <v>7602</v>
      </c>
      <c r="F194" s="22">
        <f t="shared" si="80"/>
        <v>6500</v>
      </c>
      <c r="G194" s="22">
        <f t="shared" si="80"/>
        <v>6500</v>
      </c>
      <c r="H194" s="22">
        <f t="shared" si="80"/>
        <v>1102</v>
      </c>
    </row>
    <row r="195" spans="1:19" ht="15.75" customHeight="1" x14ac:dyDescent="0.2">
      <c r="A195" s="30">
        <v>21100</v>
      </c>
      <c r="B195" s="24" t="s">
        <v>67</v>
      </c>
      <c r="C195" s="26">
        <v>0</v>
      </c>
      <c r="D195" s="26">
        <f>6500+  1102</f>
        <v>7602</v>
      </c>
      <c r="E195" s="26">
        <f>C195+D195</f>
        <v>7602</v>
      </c>
      <c r="F195" s="47">
        <v>6500</v>
      </c>
      <c r="G195" s="26">
        <f>F195</f>
        <v>6500</v>
      </c>
      <c r="H195" s="26">
        <f t="shared" ref="H195" si="81">E195-G195</f>
        <v>1102</v>
      </c>
    </row>
    <row r="196" spans="1:19" s="11" customFormat="1" ht="11.25" customHeight="1" x14ac:dyDescent="0.2">
      <c r="A196" s="103">
        <v>3000</v>
      </c>
      <c r="B196" s="48" t="s">
        <v>99</v>
      </c>
      <c r="C196" s="41">
        <f t="shared" ref="C196:H196" si="82">C197+C249+C288+C326+C332+C307+C267+C335+C338+C341+C323+C329</f>
        <v>6237701.2599999998</v>
      </c>
      <c r="D196" s="41">
        <f t="shared" si="82"/>
        <v>3241213.0899999989</v>
      </c>
      <c r="E196" s="41">
        <f t="shared" si="82"/>
        <v>9478914.3500000015</v>
      </c>
      <c r="F196" s="41">
        <f t="shared" si="82"/>
        <v>9478914.3500000015</v>
      </c>
      <c r="G196" s="41">
        <f t="shared" si="82"/>
        <v>9478914.3500000015</v>
      </c>
      <c r="H196" s="41">
        <f t="shared" si="82"/>
        <v>0</v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1" customFormat="1" ht="11.25" customHeight="1" x14ac:dyDescent="0.2">
      <c r="A197" s="107"/>
      <c r="B197" s="95" t="s">
        <v>12</v>
      </c>
      <c r="C197" s="108">
        <f>C198+C206+C215+C233+C238+C241+C213+C209</f>
        <v>1592684.26</v>
      </c>
      <c r="D197" s="108">
        <f t="shared" ref="D197:H197" si="83">D198+D206+D215+D233+D238+D241+D213+D209</f>
        <v>3109567.5199999996</v>
      </c>
      <c r="E197" s="108">
        <f t="shared" si="83"/>
        <v>4702251.78</v>
      </c>
      <c r="F197" s="108">
        <f>F198+F206+F215+F233+F238+F241+F213+F209</f>
        <v>4702251.78</v>
      </c>
      <c r="G197" s="108">
        <f t="shared" si="83"/>
        <v>4702251.78</v>
      </c>
      <c r="H197" s="108">
        <f t="shared" si="83"/>
        <v>0</v>
      </c>
      <c r="I197" s="29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11.25" customHeight="1" x14ac:dyDescent="0.2">
      <c r="A198" s="20">
        <v>3100</v>
      </c>
      <c r="B198" s="27" t="s">
        <v>100</v>
      </c>
      <c r="C198" s="22">
        <f t="shared" ref="C198:H198" si="84">C199+C200+C202+C203+C204+C205</f>
        <v>458000</v>
      </c>
      <c r="D198" s="22">
        <f t="shared" si="84"/>
        <v>90625.62</v>
      </c>
      <c r="E198" s="22">
        <f t="shared" si="84"/>
        <v>548625.62</v>
      </c>
      <c r="F198" s="50">
        <f>F199+F202+F200+F205</f>
        <v>548625.62</v>
      </c>
      <c r="G198" s="50">
        <f>G199+G202+G200+G205</f>
        <v>548625.62</v>
      </c>
      <c r="H198" s="22">
        <f t="shared" si="84"/>
        <v>0</v>
      </c>
    </row>
    <row r="199" spans="1:19" ht="11.25" x14ac:dyDescent="0.2">
      <c r="A199" s="30">
        <v>31100</v>
      </c>
      <c r="B199" s="24" t="s">
        <v>101</v>
      </c>
      <c r="C199" s="51">
        <v>350000</v>
      </c>
      <c r="D199" s="51">
        <v>-5440.68</v>
      </c>
      <c r="E199" s="51">
        <f>C199+D199</f>
        <v>344559.32</v>
      </c>
      <c r="F199" s="42">
        <v>344559.32</v>
      </c>
      <c r="G199" s="42">
        <f>F199</f>
        <v>344559.32</v>
      </c>
      <c r="H199" s="32">
        <f>E199-F199</f>
        <v>0</v>
      </c>
    </row>
    <row r="200" spans="1:19" ht="11.25" customHeight="1" x14ac:dyDescent="0.2">
      <c r="A200" s="20">
        <v>31300</v>
      </c>
      <c r="B200" s="34" t="s">
        <v>102</v>
      </c>
      <c r="C200" s="22">
        <f t="shared" ref="C200:H200" si="85">C201</f>
        <v>0</v>
      </c>
      <c r="D200" s="22">
        <f t="shared" si="85"/>
        <v>81313.7</v>
      </c>
      <c r="E200" s="22">
        <f t="shared" si="85"/>
        <v>81313.7</v>
      </c>
      <c r="F200" s="22">
        <f t="shared" si="85"/>
        <v>81313.7</v>
      </c>
      <c r="G200" s="22">
        <f t="shared" si="85"/>
        <v>81313.7</v>
      </c>
      <c r="H200" s="22">
        <f t="shared" si="85"/>
        <v>0</v>
      </c>
    </row>
    <row r="201" spans="1:19" ht="22.5" customHeight="1" x14ac:dyDescent="0.2">
      <c r="A201" s="30">
        <v>31301</v>
      </c>
      <c r="B201" s="24" t="s">
        <v>103</v>
      </c>
      <c r="C201" s="25">
        <v>0</v>
      </c>
      <c r="D201" s="25">
        <v>81313.7</v>
      </c>
      <c r="E201" s="25">
        <f>C201+D201</f>
        <v>81313.7</v>
      </c>
      <c r="F201" s="26">
        <v>81313.7</v>
      </c>
      <c r="G201" s="26">
        <f>F201</f>
        <v>81313.7</v>
      </c>
      <c r="H201" s="26">
        <f>E201-G201</f>
        <v>0</v>
      </c>
    </row>
    <row r="202" spans="1:19" ht="11.25" customHeight="1" x14ac:dyDescent="0.2">
      <c r="A202" s="30">
        <v>31400</v>
      </c>
      <c r="B202" s="24" t="s">
        <v>104</v>
      </c>
      <c r="C202" s="51">
        <v>108000</v>
      </c>
      <c r="D202" s="51">
        <v>-13370.53</v>
      </c>
      <c r="E202" s="51">
        <f>C202+D202</f>
        <v>94629.47</v>
      </c>
      <c r="F202" s="32">
        <v>94629.47</v>
      </c>
      <c r="G202" s="32">
        <f>F202</f>
        <v>94629.47</v>
      </c>
      <c r="H202" s="32">
        <f>E202-G202</f>
        <v>0</v>
      </c>
    </row>
    <row r="203" spans="1:19" ht="11.25" customHeight="1" x14ac:dyDescent="0.2">
      <c r="A203" s="30">
        <v>31500</v>
      </c>
      <c r="B203" s="24" t="s">
        <v>105</v>
      </c>
      <c r="C203" s="51">
        <v>0</v>
      </c>
      <c r="D203" s="51">
        <v>0</v>
      </c>
      <c r="E203" s="51">
        <f>C203+D203</f>
        <v>0</v>
      </c>
      <c r="F203" s="32">
        <v>0</v>
      </c>
      <c r="G203" s="32">
        <f>F203</f>
        <v>0</v>
      </c>
      <c r="H203" s="32">
        <f>E203-G203</f>
        <v>0</v>
      </c>
    </row>
    <row r="204" spans="1:19" ht="27" customHeight="1" x14ac:dyDescent="0.2">
      <c r="A204" s="30">
        <v>31700</v>
      </c>
      <c r="B204" s="24" t="s">
        <v>106</v>
      </c>
      <c r="C204" s="51">
        <v>0</v>
      </c>
      <c r="D204" s="51">
        <v>0</v>
      </c>
      <c r="E204" s="51">
        <f>C204+D204</f>
        <v>0</v>
      </c>
      <c r="F204" s="32">
        <v>0</v>
      </c>
      <c r="G204" s="32">
        <v>0</v>
      </c>
      <c r="H204" s="32">
        <f>E204-G204</f>
        <v>0</v>
      </c>
    </row>
    <row r="205" spans="1:19" s="11" customFormat="1" ht="13.5" customHeight="1" x14ac:dyDescent="0.2">
      <c r="A205" s="30">
        <v>31900</v>
      </c>
      <c r="B205" s="24" t="s">
        <v>107</v>
      </c>
      <c r="C205" s="32">
        <v>0</v>
      </c>
      <c r="D205" s="32">
        <v>28123.13</v>
      </c>
      <c r="E205" s="32">
        <f>C205+D205</f>
        <v>28123.13</v>
      </c>
      <c r="F205" s="32">
        <f>8850.8+17400+1872.33</f>
        <v>28123.129999999997</v>
      </c>
      <c r="G205" s="32">
        <f>F205</f>
        <v>28123.129999999997</v>
      </c>
      <c r="H205" s="32">
        <f>E205-G205</f>
        <v>0</v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11.25" customHeight="1" x14ac:dyDescent="0.2">
      <c r="A206" s="20">
        <v>3200</v>
      </c>
      <c r="B206" s="27" t="s">
        <v>108</v>
      </c>
      <c r="C206" s="22">
        <f t="shared" ref="C206:H206" si="86">C207+C208</f>
        <v>105000</v>
      </c>
      <c r="D206" s="22">
        <f t="shared" si="86"/>
        <v>170227</v>
      </c>
      <c r="E206" s="22">
        <f t="shared" si="86"/>
        <v>275227</v>
      </c>
      <c r="F206" s="22">
        <f t="shared" si="86"/>
        <v>275227</v>
      </c>
      <c r="G206" s="22">
        <f t="shared" si="86"/>
        <v>275227</v>
      </c>
      <c r="H206" s="22">
        <f t="shared" si="86"/>
        <v>0</v>
      </c>
    </row>
    <row r="207" spans="1:19" s="11" customFormat="1" ht="11.25" customHeight="1" x14ac:dyDescent="0.2">
      <c r="A207" s="52">
        <v>32200</v>
      </c>
      <c r="B207" s="24" t="s">
        <v>109</v>
      </c>
      <c r="C207" s="26">
        <v>60000</v>
      </c>
      <c r="D207" s="26">
        <v>73333</v>
      </c>
      <c r="E207" s="26">
        <f>C207+D207</f>
        <v>133333</v>
      </c>
      <c r="F207" s="26">
        <v>133333</v>
      </c>
      <c r="G207" s="26">
        <f>F207</f>
        <v>133333</v>
      </c>
      <c r="H207" s="26">
        <f>E207-G207</f>
        <v>0</v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ht="11.25" customHeight="1" x14ac:dyDescent="0.2">
      <c r="A208" s="52">
        <v>32300</v>
      </c>
      <c r="B208" s="24" t="s">
        <v>110</v>
      </c>
      <c r="C208" s="25">
        <v>45000</v>
      </c>
      <c r="D208" s="25">
        <v>96894</v>
      </c>
      <c r="E208" s="25">
        <f>C208+D208</f>
        <v>141894</v>
      </c>
      <c r="F208" s="26">
        <f>94269+47625</f>
        <v>141894</v>
      </c>
      <c r="G208" s="26">
        <f>F208</f>
        <v>141894</v>
      </c>
      <c r="H208" s="26">
        <f>E208-G208</f>
        <v>0</v>
      </c>
    </row>
    <row r="209" spans="1:19" ht="22.5" customHeight="1" x14ac:dyDescent="0.2">
      <c r="A209" s="20">
        <v>3300</v>
      </c>
      <c r="B209" s="27" t="s">
        <v>111</v>
      </c>
      <c r="C209" s="22">
        <f t="shared" ref="C209" si="87">C210+C211</f>
        <v>0</v>
      </c>
      <c r="D209" s="22">
        <f t="shared" ref="D209:E209" si="88">D210+D211+D212</f>
        <v>269982.8</v>
      </c>
      <c r="E209" s="22">
        <f t="shared" si="88"/>
        <v>269982.8</v>
      </c>
      <c r="F209" s="22">
        <f>F210+F211+F212</f>
        <v>269982.8</v>
      </c>
      <c r="G209" s="22">
        <f>G210+G211+G212</f>
        <v>269982.8</v>
      </c>
      <c r="H209" s="22">
        <f>H210+H211+H212</f>
        <v>0</v>
      </c>
    </row>
    <row r="210" spans="1:19" ht="11.25" customHeight="1" x14ac:dyDescent="0.2">
      <c r="A210" s="30">
        <v>33300</v>
      </c>
      <c r="B210" s="24" t="s">
        <v>112</v>
      </c>
      <c r="C210" s="25">
        <v>0</v>
      </c>
      <c r="D210" s="25">
        <v>225000</v>
      </c>
      <c r="E210" s="25">
        <f>C210+D210</f>
        <v>225000</v>
      </c>
      <c r="F210" s="26">
        <v>225000</v>
      </c>
      <c r="G210" s="26">
        <f>F210</f>
        <v>225000</v>
      </c>
      <c r="H210" s="26">
        <f>E210-G210</f>
        <v>0</v>
      </c>
    </row>
    <row r="211" spans="1:19" s="11" customFormat="1" ht="11.25" customHeight="1" x14ac:dyDescent="0.2">
      <c r="A211" s="30">
        <v>33400</v>
      </c>
      <c r="B211" s="24" t="s">
        <v>113</v>
      </c>
      <c r="C211" s="26">
        <v>0</v>
      </c>
      <c r="D211" s="26">
        <v>2000</v>
      </c>
      <c r="E211" s="26">
        <f>C211+D211</f>
        <v>2000</v>
      </c>
      <c r="F211" s="26">
        <v>2000</v>
      </c>
      <c r="G211" s="26">
        <f>F211</f>
        <v>2000</v>
      </c>
      <c r="H211" s="26">
        <f>E211-G211</f>
        <v>0</v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ht="15.75" customHeight="1" x14ac:dyDescent="0.2">
      <c r="A212" s="23">
        <v>335</v>
      </c>
      <c r="B212" s="137" t="s">
        <v>107</v>
      </c>
      <c r="C212" s="25">
        <v>0</v>
      </c>
      <c r="D212" s="25">
        <v>42982.8</v>
      </c>
      <c r="E212" s="25">
        <f>C212+D212</f>
        <v>42982.8</v>
      </c>
      <c r="F212" s="25">
        <f>34756.96+1042.84+7183</f>
        <v>42982.799999999996</v>
      </c>
      <c r="G212" s="25">
        <f>F212</f>
        <v>42982.799999999996</v>
      </c>
      <c r="H212" s="25">
        <f>E212-F212</f>
        <v>0</v>
      </c>
    </row>
    <row r="213" spans="1:19" ht="22.5" customHeight="1" x14ac:dyDescent="0.2">
      <c r="A213" s="20">
        <v>3400</v>
      </c>
      <c r="B213" s="27" t="s">
        <v>114</v>
      </c>
      <c r="C213" s="28">
        <f t="shared" ref="C213:H213" si="89">C214</f>
        <v>15000</v>
      </c>
      <c r="D213" s="28">
        <f t="shared" si="89"/>
        <v>-240</v>
      </c>
      <c r="E213" s="28">
        <f t="shared" si="89"/>
        <v>14760</v>
      </c>
      <c r="F213" s="28">
        <f t="shared" si="89"/>
        <v>14760</v>
      </c>
      <c r="G213" s="28">
        <f t="shared" si="89"/>
        <v>14760</v>
      </c>
      <c r="H213" s="28">
        <f t="shared" si="89"/>
        <v>0</v>
      </c>
    </row>
    <row r="214" spans="1:19" ht="11.25" customHeight="1" x14ac:dyDescent="0.2">
      <c r="A214" s="52">
        <v>3407</v>
      </c>
      <c r="B214" s="24" t="s">
        <v>115</v>
      </c>
      <c r="C214" s="25">
        <v>15000</v>
      </c>
      <c r="D214" s="25">
        <v>-240</v>
      </c>
      <c r="E214" s="25">
        <f>C214+D214</f>
        <v>14760</v>
      </c>
      <c r="F214" s="26">
        <v>14760</v>
      </c>
      <c r="G214" s="26">
        <f>F214</f>
        <v>14760</v>
      </c>
      <c r="H214" s="26">
        <f>E214-G214</f>
        <v>0</v>
      </c>
    </row>
    <row r="215" spans="1:19" ht="22.5" customHeight="1" x14ac:dyDescent="0.2">
      <c r="A215" s="20">
        <v>3500</v>
      </c>
      <c r="B215" s="27" t="s">
        <v>116</v>
      </c>
      <c r="C215" s="28">
        <f>C216+C227+C229+C231+C232</f>
        <v>250000</v>
      </c>
      <c r="D215" s="28">
        <f t="shared" ref="D215:H215" si="90">D216+D227+D229+D231+D232</f>
        <v>1354442.63</v>
      </c>
      <c r="E215" s="28">
        <f t="shared" si="90"/>
        <v>1604442.6300000001</v>
      </c>
      <c r="F215" s="28">
        <f>F216+F227+F229+F231+F232</f>
        <v>1604442.6300000001</v>
      </c>
      <c r="G215" s="28">
        <f t="shared" si="90"/>
        <v>1604442.6300000001</v>
      </c>
      <c r="H215" s="28">
        <f t="shared" si="90"/>
        <v>0</v>
      </c>
    </row>
    <row r="216" spans="1:19" ht="22.5" customHeight="1" x14ac:dyDescent="0.2">
      <c r="A216" s="20">
        <v>35100</v>
      </c>
      <c r="B216" s="34" t="s">
        <v>117</v>
      </c>
      <c r="C216" s="22">
        <f t="shared" ref="C216" si="91">SUM(C217:C225)</f>
        <v>220000</v>
      </c>
      <c r="D216" s="22">
        <f t="shared" ref="D216:F216" si="92">SUM(D217:D226)</f>
        <v>958289.42999999993</v>
      </c>
      <c r="E216" s="22">
        <f t="shared" si="92"/>
        <v>1178289.4300000002</v>
      </c>
      <c r="F216" s="22">
        <f t="shared" si="92"/>
        <v>1178289.4300000002</v>
      </c>
      <c r="G216" s="22">
        <f>SUM(G217:G226)</f>
        <v>1178289.4300000002</v>
      </c>
      <c r="H216" s="22">
        <f>H217+H218+H219+H220+H221+H222+H224+H223+H225+H226</f>
        <v>0</v>
      </c>
    </row>
    <row r="217" spans="1:19" ht="22.5" customHeight="1" x14ac:dyDescent="0.2">
      <c r="A217" s="30">
        <v>35101</v>
      </c>
      <c r="B217" s="24" t="s">
        <v>118</v>
      </c>
      <c r="C217" s="25">
        <v>15000</v>
      </c>
      <c r="D217" s="25">
        <v>47568.38</v>
      </c>
      <c r="E217" s="25">
        <f t="shared" ref="E217:E223" si="93">C217+D217</f>
        <v>62568.38</v>
      </c>
      <c r="F217" s="26">
        <v>62568.38</v>
      </c>
      <c r="G217" s="26">
        <f t="shared" ref="G217:G226" si="94">F217</f>
        <v>62568.38</v>
      </c>
      <c r="H217" s="26">
        <f t="shared" ref="H217:H226" si="95">E217-G217</f>
        <v>0</v>
      </c>
    </row>
    <row r="218" spans="1:19" ht="22.5" customHeight="1" x14ac:dyDescent="0.2">
      <c r="A218" s="30">
        <v>35102</v>
      </c>
      <c r="B218" s="24" t="s">
        <v>119</v>
      </c>
      <c r="C218" s="25">
        <v>15000</v>
      </c>
      <c r="D218" s="25">
        <v>102631.09</v>
      </c>
      <c r="E218" s="25">
        <f t="shared" si="93"/>
        <v>117631.09</v>
      </c>
      <c r="F218" s="26">
        <v>117631.09</v>
      </c>
      <c r="G218" s="26">
        <f t="shared" si="94"/>
        <v>117631.09</v>
      </c>
      <c r="H218" s="26">
        <f t="shared" si="95"/>
        <v>0</v>
      </c>
    </row>
    <row r="219" spans="1:19" ht="22.5" customHeight="1" x14ac:dyDescent="0.2">
      <c r="A219" s="30">
        <v>35103</v>
      </c>
      <c r="B219" s="24" t="s">
        <v>120</v>
      </c>
      <c r="C219" s="25">
        <v>35000</v>
      </c>
      <c r="D219" s="25">
        <v>-21346.400000000001</v>
      </c>
      <c r="E219" s="25">
        <f t="shared" si="93"/>
        <v>13653.599999999999</v>
      </c>
      <c r="F219" s="26">
        <v>13653.6</v>
      </c>
      <c r="G219" s="26">
        <f t="shared" si="94"/>
        <v>13653.6</v>
      </c>
      <c r="H219" s="26">
        <f t="shared" si="95"/>
        <v>0</v>
      </c>
    </row>
    <row r="220" spans="1:19" ht="22.5" customHeight="1" x14ac:dyDescent="0.2">
      <c r="A220" s="30">
        <v>35104</v>
      </c>
      <c r="B220" s="24" t="s">
        <v>121</v>
      </c>
      <c r="C220" s="25">
        <v>5000</v>
      </c>
      <c r="D220" s="25">
        <v>108352.6</v>
      </c>
      <c r="E220" s="25">
        <f t="shared" si="93"/>
        <v>113352.6</v>
      </c>
      <c r="F220" s="26">
        <f>66913.58+46439.02</f>
        <v>113352.6</v>
      </c>
      <c r="G220" s="26">
        <f t="shared" si="94"/>
        <v>113352.6</v>
      </c>
      <c r="H220" s="26">
        <f t="shared" si="95"/>
        <v>0</v>
      </c>
    </row>
    <row r="221" spans="1:19" ht="16.5" customHeight="1" x14ac:dyDescent="0.2">
      <c r="A221" s="30">
        <v>35105</v>
      </c>
      <c r="B221" s="24" t="s">
        <v>122</v>
      </c>
      <c r="C221" s="25">
        <v>135000</v>
      </c>
      <c r="D221" s="25">
        <v>275935.67</v>
      </c>
      <c r="E221" s="25">
        <f t="shared" si="93"/>
        <v>410935.67</v>
      </c>
      <c r="F221" s="26">
        <v>410935.67</v>
      </c>
      <c r="G221" s="26">
        <f t="shared" si="94"/>
        <v>410935.67</v>
      </c>
      <c r="H221" s="26">
        <f t="shared" si="95"/>
        <v>0</v>
      </c>
    </row>
    <row r="222" spans="1:19" ht="15" customHeight="1" x14ac:dyDescent="0.2">
      <c r="A222" s="30">
        <v>35106</v>
      </c>
      <c r="B222" s="24" t="s">
        <v>123</v>
      </c>
      <c r="C222" s="25">
        <v>0</v>
      </c>
      <c r="D222" s="25">
        <v>0</v>
      </c>
      <c r="E222" s="25">
        <f t="shared" si="93"/>
        <v>0</v>
      </c>
      <c r="F222" s="26">
        <v>0</v>
      </c>
      <c r="G222" s="26">
        <f t="shared" si="94"/>
        <v>0</v>
      </c>
      <c r="H222" s="26">
        <f t="shared" si="95"/>
        <v>0</v>
      </c>
    </row>
    <row r="223" spans="1:19" ht="22.5" customHeight="1" x14ac:dyDescent="0.2">
      <c r="A223" s="30">
        <v>35107</v>
      </c>
      <c r="B223" s="24" t="s">
        <v>124</v>
      </c>
      <c r="C223" s="25">
        <v>0</v>
      </c>
      <c r="D223" s="25">
        <v>780</v>
      </c>
      <c r="E223" s="25">
        <f t="shared" si="93"/>
        <v>780</v>
      </c>
      <c r="F223" s="26">
        <f>780</f>
        <v>780</v>
      </c>
      <c r="G223" s="26">
        <f t="shared" si="94"/>
        <v>780</v>
      </c>
      <c r="H223" s="26">
        <f t="shared" si="95"/>
        <v>0</v>
      </c>
    </row>
    <row r="224" spans="1:19" ht="18" customHeight="1" x14ac:dyDescent="0.2">
      <c r="A224" s="30">
        <v>35108</v>
      </c>
      <c r="B224" s="24" t="s">
        <v>125</v>
      </c>
      <c r="C224" s="25">
        <v>0</v>
      </c>
      <c r="D224" s="25">
        <v>9794.48</v>
      </c>
      <c r="E224" s="25">
        <f>C224+D224</f>
        <v>9794.48</v>
      </c>
      <c r="F224" s="26">
        <v>9794.48</v>
      </c>
      <c r="G224" s="26">
        <f t="shared" si="94"/>
        <v>9794.48</v>
      </c>
      <c r="H224" s="26">
        <f t="shared" si="95"/>
        <v>0</v>
      </c>
    </row>
    <row r="225" spans="1:19" ht="22.5" customHeight="1" x14ac:dyDescent="0.2">
      <c r="A225" s="30">
        <v>35110</v>
      </c>
      <c r="B225" s="24" t="s">
        <v>126</v>
      </c>
      <c r="C225" s="25">
        <v>15000</v>
      </c>
      <c r="D225" s="25">
        <v>-8116.47</v>
      </c>
      <c r="E225" s="25">
        <f>C225+D225</f>
        <v>6883.53</v>
      </c>
      <c r="F225" s="26">
        <v>6883.53</v>
      </c>
      <c r="G225" s="26">
        <f t="shared" si="94"/>
        <v>6883.53</v>
      </c>
      <c r="H225" s="26">
        <f t="shared" si="95"/>
        <v>0</v>
      </c>
    </row>
    <row r="226" spans="1:19" s="11" customFormat="1" ht="22.5" customHeight="1" x14ac:dyDescent="0.2">
      <c r="A226" s="30">
        <v>35112</v>
      </c>
      <c r="B226" s="24" t="s">
        <v>238</v>
      </c>
      <c r="C226" s="26">
        <v>0</v>
      </c>
      <c r="D226" s="26">
        <v>442690.08</v>
      </c>
      <c r="E226" s="26">
        <f>C226+D226</f>
        <v>442690.08</v>
      </c>
      <c r="F226" s="26">
        <f>130410.83+238238.68+48540.57+25500</f>
        <v>442690.08</v>
      </c>
      <c r="G226" s="26">
        <f t="shared" si="94"/>
        <v>442690.08</v>
      </c>
      <c r="H226" s="26">
        <f t="shared" si="95"/>
        <v>0</v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ht="45" customHeight="1" x14ac:dyDescent="0.2">
      <c r="A227" s="20">
        <v>35200</v>
      </c>
      <c r="B227" s="27" t="s">
        <v>127</v>
      </c>
      <c r="C227" s="28">
        <f t="shared" ref="C227:H227" si="96">C228</f>
        <v>20000</v>
      </c>
      <c r="D227" s="28">
        <f t="shared" si="96"/>
        <v>-18074.509999999998</v>
      </c>
      <c r="E227" s="28">
        <f t="shared" si="96"/>
        <v>1925.4900000000016</v>
      </c>
      <c r="F227" s="28">
        <f t="shared" si="96"/>
        <v>1925.49</v>
      </c>
      <c r="G227" s="28">
        <f t="shared" si="96"/>
        <v>1925.49</v>
      </c>
      <c r="H227" s="28">
        <f t="shared" si="96"/>
        <v>0</v>
      </c>
    </row>
    <row r="228" spans="1:19" s="11" customFormat="1" ht="22.5" customHeight="1" x14ac:dyDescent="0.2">
      <c r="A228" s="30">
        <v>35201</v>
      </c>
      <c r="B228" s="24" t="s">
        <v>128</v>
      </c>
      <c r="C228" s="26">
        <v>20000</v>
      </c>
      <c r="D228" s="26">
        <v>-18074.509999999998</v>
      </c>
      <c r="E228" s="26">
        <f>C228+D228</f>
        <v>1925.4900000000016</v>
      </c>
      <c r="F228" s="26">
        <f>545.5+1379.99</f>
        <v>1925.49</v>
      </c>
      <c r="G228" s="26">
        <f>F228</f>
        <v>1925.49</v>
      </c>
      <c r="H228" s="26">
        <f>E228-G228</f>
        <v>0</v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22.5" customHeight="1" x14ac:dyDescent="0.2">
      <c r="A229" s="30">
        <v>35300</v>
      </c>
      <c r="B229" s="24" t="s">
        <v>129</v>
      </c>
      <c r="C229" s="51">
        <v>10000</v>
      </c>
      <c r="D229" s="51">
        <v>-4495</v>
      </c>
      <c r="E229" s="51">
        <f>C229+D229</f>
        <v>5505</v>
      </c>
      <c r="F229" s="42">
        <v>5505</v>
      </c>
      <c r="G229" s="32">
        <f>F229</f>
        <v>5505</v>
      </c>
      <c r="H229" s="32">
        <f>E229-G229</f>
        <v>0</v>
      </c>
    </row>
    <row r="230" spans="1:19" ht="22.5" customHeight="1" x14ac:dyDescent="0.2">
      <c r="A230" s="30">
        <v>35400</v>
      </c>
      <c r="B230" s="4" t="s">
        <v>256</v>
      </c>
      <c r="C230" s="51">
        <v>0</v>
      </c>
      <c r="D230" s="51">
        <v>22833.33</v>
      </c>
      <c r="E230" s="51">
        <f>C230+D230</f>
        <v>22833.33</v>
      </c>
      <c r="F230" s="42">
        <v>22833.33</v>
      </c>
      <c r="G230" s="32">
        <f>F230</f>
        <v>22833.33</v>
      </c>
      <c r="H230" s="32">
        <f>E230-G230</f>
        <v>0</v>
      </c>
    </row>
    <row r="231" spans="1:19" ht="22.5" customHeight="1" x14ac:dyDescent="0.2">
      <c r="A231" s="30">
        <v>35500</v>
      </c>
      <c r="B231" s="24" t="s">
        <v>247</v>
      </c>
      <c r="C231" s="44">
        <v>0</v>
      </c>
      <c r="D231" s="44">
        <v>418722.71</v>
      </c>
      <c r="E231" s="51">
        <f>C231+D231</f>
        <v>418722.71</v>
      </c>
      <c r="F231" s="26">
        <v>418722.71</v>
      </c>
      <c r="G231" s="33">
        <f>F231</f>
        <v>418722.71</v>
      </c>
      <c r="H231" s="33">
        <f>E231-G231</f>
        <v>0</v>
      </c>
    </row>
    <row r="232" spans="1:19" ht="11.25" customHeight="1" x14ac:dyDescent="0.2">
      <c r="A232" s="30">
        <v>35800</v>
      </c>
      <c r="B232" s="24" t="s">
        <v>131</v>
      </c>
      <c r="C232" s="44">
        <v>0</v>
      </c>
      <c r="D232" s="44">
        <v>0</v>
      </c>
      <c r="E232" s="51">
        <f>C232+D232</f>
        <v>0</v>
      </c>
      <c r="F232" s="26">
        <v>0</v>
      </c>
      <c r="G232" s="33">
        <f>F232</f>
        <v>0</v>
      </c>
      <c r="H232" s="33">
        <f>E232-G232</f>
        <v>0</v>
      </c>
    </row>
    <row r="233" spans="1:19" ht="22.5" customHeight="1" x14ac:dyDescent="0.2">
      <c r="A233" s="20">
        <v>3600</v>
      </c>
      <c r="B233" s="27" t="s">
        <v>132</v>
      </c>
      <c r="C233" s="22">
        <f t="shared" ref="C233:H233" si="97">C234</f>
        <v>115000</v>
      </c>
      <c r="D233" s="22">
        <f t="shared" si="97"/>
        <v>88277.7</v>
      </c>
      <c r="E233" s="22">
        <f t="shared" si="97"/>
        <v>203277.7</v>
      </c>
      <c r="F233" s="22">
        <f t="shared" si="97"/>
        <v>203277.7</v>
      </c>
      <c r="G233" s="22">
        <f t="shared" si="97"/>
        <v>203277.7</v>
      </c>
      <c r="H233" s="22">
        <f t="shared" si="97"/>
        <v>0</v>
      </c>
    </row>
    <row r="234" spans="1:19" ht="45" customHeight="1" x14ac:dyDescent="0.2">
      <c r="A234" s="20">
        <v>36100</v>
      </c>
      <c r="B234" s="27" t="s">
        <v>133</v>
      </c>
      <c r="C234" s="28">
        <f t="shared" ref="C234:D234" si="98">C236+C235+C237</f>
        <v>115000</v>
      </c>
      <c r="D234" s="28">
        <f t="shared" si="98"/>
        <v>88277.7</v>
      </c>
      <c r="E234" s="28">
        <f>E236+E235+E237</f>
        <v>203277.7</v>
      </c>
      <c r="F234" s="28">
        <f>F236+F235+F237</f>
        <v>203277.7</v>
      </c>
      <c r="G234" s="28">
        <f t="shared" ref="G234" si="99">G236+G235+G237</f>
        <v>203277.7</v>
      </c>
      <c r="H234" s="28">
        <f>H236+H235+H237</f>
        <v>0</v>
      </c>
    </row>
    <row r="235" spans="1:19" s="11" customFormat="1" ht="11.25" customHeight="1" x14ac:dyDescent="0.2">
      <c r="A235" s="30">
        <v>36101</v>
      </c>
      <c r="B235" s="24" t="s">
        <v>134</v>
      </c>
      <c r="C235" s="26">
        <v>115000</v>
      </c>
      <c r="D235" s="26">
        <v>41037.699999999997</v>
      </c>
      <c r="E235" s="26">
        <f>C235+D235</f>
        <v>156037.70000000001</v>
      </c>
      <c r="F235" s="26">
        <v>156037.70000000001</v>
      </c>
      <c r="G235" s="26">
        <f>F235</f>
        <v>156037.70000000001</v>
      </c>
      <c r="H235" s="26">
        <f>E235-G235</f>
        <v>0</v>
      </c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15.75" customHeight="1" x14ac:dyDescent="0.2">
      <c r="A236" s="30">
        <v>36102</v>
      </c>
      <c r="B236" s="24" t="s">
        <v>135</v>
      </c>
      <c r="C236" s="25">
        <v>0</v>
      </c>
      <c r="D236" s="25">
        <v>18240</v>
      </c>
      <c r="E236" s="25">
        <f>C236+D236</f>
        <v>18240</v>
      </c>
      <c r="F236" s="26">
        <v>18240</v>
      </c>
      <c r="G236" s="26">
        <f>F236</f>
        <v>18240</v>
      </c>
      <c r="H236" s="26">
        <f>E236-G236</f>
        <v>0</v>
      </c>
    </row>
    <row r="237" spans="1:19" ht="15.75" customHeight="1" x14ac:dyDescent="0.2">
      <c r="A237" s="30">
        <v>36400</v>
      </c>
      <c r="B237" s="24" t="s">
        <v>136</v>
      </c>
      <c r="C237" s="122">
        <v>0</v>
      </c>
      <c r="D237" s="122">
        <v>29000</v>
      </c>
      <c r="E237" s="25">
        <f>C237+D237</f>
        <v>29000</v>
      </c>
      <c r="F237" s="26">
        <v>29000</v>
      </c>
      <c r="G237" s="26">
        <f>F237</f>
        <v>29000</v>
      </c>
      <c r="H237" s="26">
        <f>E237-G237</f>
        <v>0</v>
      </c>
    </row>
    <row r="238" spans="1:19" ht="11.25" customHeight="1" x14ac:dyDescent="0.2">
      <c r="A238" s="20">
        <v>3700</v>
      </c>
      <c r="B238" s="27" t="s">
        <v>137</v>
      </c>
      <c r="C238" s="22">
        <f t="shared" ref="C238:H238" si="100">C239+C240</f>
        <v>85000</v>
      </c>
      <c r="D238" s="22">
        <f t="shared" si="100"/>
        <v>157370.71</v>
      </c>
      <c r="E238" s="22">
        <f t="shared" si="100"/>
        <v>242370.71</v>
      </c>
      <c r="F238" s="22">
        <f>F239+F240</f>
        <v>242370.71</v>
      </c>
      <c r="G238" s="22">
        <f t="shared" si="100"/>
        <v>242370.71</v>
      </c>
      <c r="H238" s="22">
        <f t="shared" si="100"/>
        <v>0</v>
      </c>
    </row>
    <row r="239" spans="1:19" ht="11.25" customHeight="1" x14ac:dyDescent="0.2">
      <c r="A239" s="30">
        <v>37500</v>
      </c>
      <c r="B239" s="24" t="s">
        <v>138</v>
      </c>
      <c r="C239" s="25">
        <v>85000</v>
      </c>
      <c r="D239" s="25">
        <v>157370.71</v>
      </c>
      <c r="E239" s="25">
        <f>C239+D239</f>
        <v>242370.71</v>
      </c>
      <c r="F239" s="26">
        <v>242370.71</v>
      </c>
      <c r="G239" s="26">
        <f>F239</f>
        <v>242370.71</v>
      </c>
      <c r="H239" s="26">
        <f>E239-G239</f>
        <v>0</v>
      </c>
    </row>
    <row r="240" spans="1:19" s="11" customFormat="1" ht="17.25" customHeight="1" x14ac:dyDescent="0.2">
      <c r="A240" s="30">
        <v>37700</v>
      </c>
      <c r="B240" s="24" t="s">
        <v>139</v>
      </c>
      <c r="C240" s="26">
        <v>0</v>
      </c>
      <c r="D240" s="26">
        <v>0</v>
      </c>
      <c r="E240" s="26">
        <f>C240+D240</f>
        <v>0</v>
      </c>
      <c r="F240" s="26">
        <v>0</v>
      </c>
      <c r="G240" s="26">
        <f>F240</f>
        <v>0</v>
      </c>
      <c r="H240" s="26">
        <f>E240-G240</f>
        <v>0</v>
      </c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11.25" customHeight="1" x14ac:dyDescent="0.2">
      <c r="A241" s="30">
        <v>3800</v>
      </c>
      <c r="B241" s="43" t="s">
        <v>140</v>
      </c>
      <c r="C241" s="51">
        <f t="shared" ref="C241:H241" si="101">C242+C243+C244+C245+C246</f>
        <v>564684.26</v>
      </c>
      <c r="D241" s="51">
        <f t="shared" si="101"/>
        <v>978881.05999999994</v>
      </c>
      <c r="E241" s="51">
        <f t="shared" si="101"/>
        <v>1543565.3199999998</v>
      </c>
      <c r="F241" s="32">
        <f>F242+F243+F244+F245+F246</f>
        <v>1543565.3199999998</v>
      </c>
      <c r="G241" s="32">
        <f t="shared" si="101"/>
        <v>1543565.3199999998</v>
      </c>
      <c r="H241" s="32">
        <f t="shared" si="101"/>
        <v>0</v>
      </c>
    </row>
    <row r="242" spans="1:19" ht="11.25" customHeight="1" x14ac:dyDescent="0.2">
      <c r="A242" s="30">
        <v>38100</v>
      </c>
      <c r="B242" s="24" t="s">
        <v>141</v>
      </c>
      <c r="C242" s="25">
        <v>0</v>
      </c>
      <c r="D242" s="25">
        <v>10926.4</v>
      </c>
      <c r="E242" s="25">
        <f>C242+D242</f>
        <v>10926.4</v>
      </c>
      <c r="F242" s="26">
        <f>5032+5894.4</f>
        <v>10926.4</v>
      </c>
      <c r="G242" s="26">
        <f>F242</f>
        <v>10926.4</v>
      </c>
      <c r="H242" s="26">
        <f>E242-G242</f>
        <v>0</v>
      </c>
    </row>
    <row r="243" spans="1:19" ht="11.25" customHeight="1" x14ac:dyDescent="0.2">
      <c r="A243" s="30">
        <v>38200</v>
      </c>
      <c r="B243" s="24" t="s">
        <v>142</v>
      </c>
      <c r="C243" s="25">
        <v>468882.61</v>
      </c>
      <c r="D243" s="25">
        <v>1053756.31</v>
      </c>
      <c r="E243" s="25">
        <f>C243+D243</f>
        <v>1522638.92</v>
      </c>
      <c r="F243" s="26">
        <v>1522638.92</v>
      </c>
      <c r="G243" s="26">
        <f>F243</f>
        <v>1522638.92</v>
      </c>
      <c r="H243" s="26">
        <f>E243-G243</f>
        <v>0</v>
      </c>
    </row>
    <row r="244" spans="1:19" ht="11.25" customHeight="1" x14ac:dyDescent="0.2">
      <c r="A244" s="30">
        <v>38300</v>
      </c>
      <c r="B244" s="24" t="s">
        <v>143</v>
      </c>
      <c r="C244" s="25">
        <v>0</v>
      </c>
      <c r="D244" s="25">
        <v>0</v>
      </c>
      <c r="E244" s="25">
        <v>0</v>
      </c>
      <c r="F244" s="26">
        <v>0</v>
      </c>
      <c r="G244" s="26">
        <f>F244</f>
        <v>0</v>
      </c>
      <c r="H244" s="26">
        <f>E244-G244</f>
        <v>0</v>
      </c>
    </row>
    <row r="245" spans="1:19" ht="11.25" customHeight="1" x14ac:dyDescent="0.2">
      <c r="A245" s="30">
        <v>38400</v>
      </c>
      <c r="B245" s="24" t="s">
        <v>144</v>
      </c>
      <c r="C245" s="25">
        <v>85801.65</v>
      </c>
      <c r="D245" s="25">
        <v>-85801.65</v>
      </c>
      <c r="E245" s="25">
        <f>C245+D245</f>
        <v>0</v>
      </c>
      <c r="F245" s="26">
        <v>0</v>
      </c>
      <c r="G245" s="26">
        <f>F245</f>
        <v>0</v>
      </c>
      <c r="H245" s="26">
        <f>E245-G245</f>
        <v>0</v>
      </c>
    </row>
    <row r="246" spans="1:19" ht="11.25" customHeight="1" x14ac:dyDescent="0.2">
      <c r="A246" s="30">
        <v>38500</v>
      </c>
      <c r="B246" s="24" t="s">
        <v>145</v>
      </c>
      <c r="C246" s="25">
        <v>10000</v>
      </c>
      <c r="D246" s="25">
        <v>0</v>
      </c>
      <c r="E246" s="25">
        <f>C246+D246</f>
        <v>10000</v>
      </c>
      <c r="F246" s="26">
        <v>10000</v>
      </c>
      <c r="G246" s="26">
        <f>F246</f>
        <v>10000</v>
      </c>
      <c r="H246" s="26">
        <f>E246-G246</f>
        <v>0</v>
      </c>
    </row>
    <row r="247" spans="1:19" ht="11.25" customHeight="1" x14ac:dyDescent="0.2">
      <c r="A247" s="30">
        <v>3900</v>
      </c>
      <c r="B247" s="43" t="s">
        <v>146</v>
      </c>
      <c r="C247" s="51">
        <f t="shared" ref="C247:H247" si="102">C248</f>
        <v>0</v>
      </c>
      <c r="D247" s="51">
        <f t="shared" si="102"/>
        <v>0</v>
      </c>
      <c r="E247" s="51">
        <f t="shared" si="102"/>
        <v>0</v>
      </c>
      <c r="F247" s="32">
        <f t="shared" si="102"/>
        <v>0</v>
      </c>
      <c r="G247" s="32">
        <f t="shared" si="102"/>
        <v>0</v>
      </c>
      <c r="H247" s="32">
        <f t="shared" si="102"/>
        <v>0</v>
      </c>
    </row>
    <row r="248" spans="1:19" ht="11.25" customHeight="1" x14ac:dyDescent="0.2">
      <c r="A248" s="30">
        <v>3950</v>
      </c>
      <c r="B248" s="24" t="s">
        <v>147</v>
      </c>
      <c r="C248" s="25">
        <v>0</v>
      </c>
      <c r="D248" s="25">
        <v>0</v>
      </c>
      <c r="E248" s="25">
        <v>0</v>
      </c>
      <c r="F248" s="26">
        <v>0</v>
      </c>
      <c r="G248" s="26">
        <f>F248</f>
        <v>0</v>
      </c>
      <c r="H248" s="26">
        <f>C248-G248</f>
        <v>0</v>
      </c>
    </row>
    <row r="249" spans="1:19" s="11" customFormat="1" ht="11.25" x14ac:dyDescent="0.2">
      <c r="A249" s="107">
        <v>3000</v>
      </c>
      <c r="B249" s="93" t="s">
        <v>24</v>
      </c>
      <c r="C249" s="108">
        <f>C250+C257+C260+C263</f>
        <v>1311538</v>
      </c>
      <c r="D249" s="108">
        <f t="shared" ref="D249:F249" si="103">D250+D257+D260+D263+D266</f>
        <v>-886976.31</v>
      </c>
      <c r="E249" s="108">
        <f t="shared" si="103"/>
        <v>424561.68999999994</v>
      </c>
      <c r="F249" s="108">
        <f t="shared" si="103"/>
        <v>424561.69</v>
      </c>
      <c r="G249" s="108">
        <f>G250+G257+G260+G263+G266</f>
        <v>424561.69</v>
      </c>
      <c r="H249" s="108">
        <f>H250+H257+H260+H263</f>
        <v>0</v>
      </c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11.25" customHeight="1" x14ac:dyDescent="0.2">
      <c r="A250" s="20">
        <v>3100</v>
      </c>
      <c r="B250" s="27" t="s">
        <v>100</v>
      </c>
      <c r="C250" s="22">
        <f t="shared" ref="C250" si="104">C251+C252+C255</f>
        <v>1311538</v>
      </c>
      <c r="D250" s="22">
        <f t="shared" ref="D250:F250" si="105">D251+D252+D255+D256</f>
        <v>-952808.31</v>
      </c>
      <c r="E250" s="22">
        <f t="shared" si="105"/>
        <v>358729.68999999994</v>
      </c>
      <c r="F250" s="22">
        <f t="shared" si="105"/>
        <v>358729.69</v>
      </c>
      <c r="G250" s="22">
        <f t="shared" ref="G250:H250" si="106">G251+G252+G255+G256</f>
        <v>358729.69</v>
      </c>
      <c r="H250" s="22">
        <f t="shared" si="106"/>
        <v>0</v>
      </c>
    </row>
    <row r="251" spans="1:19" ht="11.25" customHeight="1" x14ac:dyDescent="0.2">
      <c r="A251" s="30">
        <v>31100</v>
      </c>
      <c r="B251" s="24" t="s">
        <v>101</v>
      </c>
      <c r="C251" s="26">
        <v>1311538</v>
      </c>
      <c r="D251" s="26">
        <v>-997929.54</v>
      </c>
      <c r="E251" s="26">
        <f>C251+D251</f>
        <v>313608.45999999996</v>
      </c>
      <c r="F251" s="26">
        <v>313608.46000000002</v>
      </c>
      <c r="G251" s="26">
        <f>F251</f>
        <v>313608.46000000002</v>
      </c>
      <c r="H251" s="26">
        <f>E251-F251</f>
        <v>0</v>
      </c>
    </row>
    <row r="252" spans="1:19" ht="11.25" customHeight="1" x14ac:dyDescent="0.2">
      <c r="A252" s="30">
        <v>31300</v>
      </c>
      <c r="B252" s="24" t="s">
        <v>102</v>
      </c>
      <c r="C252" s="26">
        <f>C254</f>
        <v>0</v>
      </c>
      <c r="D252" s="26">
        <v>0</v>
      </c>
      <c r="E252" s="26">
        <v>0</v>
      </c>
      <c r="F252" s="26">
        <v>0</v>
      </c>
      <c r="G252" s="26">
        <f>G253</f>
        <v>0</v>
      </c>
      <c r="H252" s="26">
        <f t="shared" ref="H252:H259" si="107">E252-F252</f>
        <v>0</v>
      </c>
    </row>
    <row r="253" spans="1:19" ht="22.5" customHeight="1" x14ac:dyDescent="0.2">
      <c r="A253" s="30">
        <v>31301</v>
      </c>
      <c r="B253" s="24" t="s">
        <v>103</v>
      </c>
      <c r="C253" s="26">
        <v>0</v>
      </c>
      <c r="D253" s="26">
        <v>0</v>
      </c>
      <c r="E253" s="26">
        <v>0</v>
      </c>
      <c r="F253" s="26">
        <v>0</v>
      </c>
      <c r="G253" s="26">
        <f>E253+F253</f>
        <v>0</v>
      </c>
      <c r="H253" s="26">
        <f t="shared" si="107"/>
        <v>0</v>
      </c>
    </row>
    <row r="254" spans="1:19" ht="11.25" customHeight="1" x14ac:dyDescent="0.2">
      <c r="A254" s="30">
        <v>31303</v>
      </c>
      <c r="B254" s="24" t="s">
        <v>148</v>
      </c>
      <c r="C254" s="26">
        <v>0</v>
      </c>
      <c r="D254" s="26">
        <v>0</v>
      </c>
      <c r="E254" s="26">
        <v>0</v>
      </c>
      <c r="F254" s="26">
        <v>0</v>
      </c>
      <c r="G254" s="26">
        <f>E254+F254</f>
        <v>0</v>
      </c>
      <c r="H254" s="26">
        <f t="shared" si="107"/>
        <v>0</v>
      </c>
    </row>
    <row r="255" spans="1:19" ht="11.25" customHeight="1" x14ac:dyDescent="0.2">
      <c r="A255" s="30">
        <v>31400</v>
      </c>
      <c r="B255" s="24" t="s">
        <v>104</v>
      </c>
      <c r="C255" s="26">
        <v>0</v>
      </c>
      <c r="D255" s="26">
        <v>0</v>
      </c>
      <c r="E255" s="26">
        <v>0</v>
      </c>
      <c r="F255" s="26">
        <v>0</v>
      </c>
      <c r="G255" s="26">
        <f>F255</f>
        <v>0</v>
      </c>
      <c r="H255" s="26">
        <f t="shared" si="107"/>
        <v>0</v>
      </c>
    </row>
    <row r="256" spans="1:19" ht="11.25" customHeight="1" x14ac:dyDescent="0.2">
      <c r="A256" s="30">
        <v>31900</v>
      </c>
      <c r="B256" s="24" t="s">
        <v>107</v>
      </c>
      <c r="C256" s="32">
        <v>0</v>
      </c>
      <c r="D256" s="32">
        <v>45121.23</v>
      </c>
      <c r="E256" s="32">
        <f>C256+D256</f>
        <v>45121.23</v>
      </c>
      <c r="F256" s="32">
        <v>45121.23</v>
      </c>
      <c r="G256" s="32">
        <f>F256</f>
        <v>45121.23</v>
      </c>
      <c r="H256" s="32">
        <f>E256-G256</f>
        <v>0</v>
      </c>
    </row>
    <row r="257" spans="1:19" ht="22.5" customHeight="1" x14ac:dyDescent="0.2">
      <c r="A257" s="20">
        <v>3500</v>
      </c>
      <c r="B257" s="27" t="s">
        <v>116</v>
      </c>
      <c r="C257" s="28">
        <f t="shared" ref="C257:H257" si="108">C258</f>
        <v>0</v>
      </c>
      <c r="D257" s="28">
        <f t="shared" si="108"/>
        <v>65832</v>
      </c>
      <c r="E257" s="28">
        <f t="shared" si="108"/>
        <v>65832</v>
      </c>
      <c r="F257" s="28">
        <f t="shared" si="108"/>
        <v>65832</v>
      </c>
      <c r="G257" s="28">
        <f t="shared" si="108"/>
        <v>65832</v>
      </c>
      <c r="H257" s="28">
        <f t="shared" si="108"/>
        <v>0</v>
      </c>
    </row>
    <row r="258" spans="1:19" ht="22.5" customHeight="1" x14ac:dyDescent="0.2">
      <c r="A258" s="30">
        <v>35100</v>
      </c>
      <c r="B258" s="24" t="s">
        <v>117</v>
      </c>
      <c r="C258" s="26">
        <f>C259</f>
        <v>0</v>
      </c>
      <c r="D258" s="26">
        <v>65832</v>
      </c>
      <c r="E258" s="26">
        <f>C258+D258</f>
        <v>65832</v>
      </c>
      <c r="F258" s="26">
        <v>65832</v>
      </c>
      <c r="G258" s="26">
        <f>+F258</f>
        <v>65832</v>
      </c>
      <c r="H258" s="26">
        <f t="shared" si="107"/>
        <v>0</v>
      </c>
    </row>
    <row r="259" spans="1:19" ht="22.5" customHeight="1" x14ac:dyDescent="0.2">
      <c r="A259" s="30">
        <v>35101</v>
      </c>
      <c r="B259" s="24" t="s">
        <v>118</v>
      </c>
      <c r="C259" s="26">
        <v>0</v>
      </c>
      <c r="D259" s="26"/>
      <c r="E259" s="26">
        <v>0</v>
      </c>
      <c r="F259" s="26">
        <v>0</v>
      </c>
      <c r="G259" s="26">
        <f>F259</f>
        <v>0</v>
      </c>
      <c r="H259" s="26">
        <f t="shared" si="107"/>
        <v>0</v>
      </c>
    </row>
    <row r="260" spans="1:19" ht="26.25" customHeight="1" x14ac:dyDescent="0.2">
      <c r="A260" s="20">
        <v>3600</v>
      </c>
      <c r="B260" s="27" t="s">
        <v>132</v>
      </c>
      <c r="C260" s="22">
        <f>C261</f>
        <v>0</v>
      </c>
      <c r="D260" s="22">
        <f t="shared" ref="D260:G261" si="109">D261</f>
        <v>0</v>
      </c>
      <c r="E260" s="22">
        <f t="shared" si="109"/>
        <v>0</v>
      </c>
      <c r="F260" s="22">
        <f t="shared" si="109"/>
        <v>0</v>
      </c>
      <c r="G260" s="22">
        <f t="shared" si="109"/>
        <v>0</v>
      </c>
      <c r="H260" s="22">
        <f>H261</f>
        <v>0</v>
      </c>
    </row>
    <row r="261" spans="1:19" ht="33.75" customHeight="1" x14ac:dyDescent="0.2">
      <c r="A261" s="20">
        <v>36100</v>
      </c>
      <c r="B261" s="34" t="s">
        <v>133</v>
      </c>
      <c r="C261" s="28">
        <f>C262</f>
        <v>0</v>
      </c>
      <c r="D261" s="28">
        <f t="shared" si="109"/>
        <v>0</v>
      </c>
      <c r="E261" s="28">
        <f t="shared" si="109"/>
        <v>0</v>
      </c>
      <c r="F261" s="28">
        <f t="shared" si="109"/>
        <v>0</v>
      </c>
      <c r="G261" s="28">
        <f t="shared" si="109"/>
        <v>0</v>
      </c>
      <c r="H261" s="28">
        <f>H262</f>
        <v>0</v>
      </c>
    </row>
    <row r="262" spans="1:19" ht="11.25" customHeight="1" x14ac:dyDescent="0.2">
      <c r="A262" s="30">
        <v>36101</v>
      </c>
      <c r="B262" s="24" t="s">
        <v>134</v>
      </c>
      <c r="C262" s="26">
        <v>0</v>
      </c>
      <c r="D262" s="26">
        <v>0</v>
      </c>
      <c r="E262" s="26">
        <v>0</v>
      </c>
      <c r="F262" s="26">
        <v>0</v>
      </c>
      <c r="G262" s="26">
        <f>F262</f>
        <v>0</v>
      </c>
      <c r="H262" s="26">
        <f>E262-G262</f>
        <v>0</v>
      </c>
    </row>
    <row r="263" spans="1:19" ht="11.25" customHeight="1" x14ac:dyDescent="0.2">
      <c r="A263" s="20">
        <v>3800</v>
      </c>
      <c r="B263" s="27" t="s">
        <v>140</v>
      </c>
      <c r="C263" s="28">
        <f>C264</f>
        <v>0</v>
      </c>
      <c r="D263" s="28">
        <f t="shared" ref="D263:H264" si="110">D264</f>
        <v>0</v>
      </c>
      <c r="E263" s="28">
        <f t="shared" si="110"/>
        <v>0</v>
      </c>
      <c r="F263" s="28">
        <f t="shared" si="110"/>
        <v>0</v>
      </c>
      <c r="G263" s="28">
        <f t="shared" si="110"/>
        <v>0</v>
      </c>
      <c r="H263" s="28">
        <f t="shared" si="110"/>
        <v>0</v>
      </c>
    </row>
    <row r="264" spans="1:19" ht="14.25" customHeight="1" x14ac:dyDescent="0.2">
      <c r="A264" s="30">
        <v>38200</v>
      </c>
      <c r="B264" s="43" t="s">
        <v>149</v>
      </c>
      <c r="C264" s="26">
        <f>C265</f>
        <v>0</v>
      </c>
      <c r="D264" s="26">
        <f t="shared" si="110"/>
        <v>0</v>
      </c>
      <c r="E264" s="26">
        <f t="shared" si="110"/>
        <v>0</v>
      </c>
      <c r="F264" s="33">
        <f t="shared" si="110"/>
        <v>0</v>
      </c>
      <c r="G264" s="26">
        <f t="shared" si="110"/>
        <v>0</v>
      </c>
      <c r="H264" s="26">
        <f t="shared" si="110"/>
        <v>0</v>
      </c>
    </row>
    <row r="265" spans="1:19" ht="11.25" customHeight="1" x14ac:dyDescent="0.2">
      <c r="A265" s="30">
        <v>38201</v>
      </c>
      <c r="B265" s="24" t="s">
        <v>150</v>
      </c>
      <c r="C265" s="26">
        <v>0</v>
      </c>
      <c r="D265" s="26">
        <v>0</v>
      </c>
      <c r="E265" s="26">
        <v>0</v>
      </c>
      <c r="F265" s="26">
        <v>0</v>
      </c>
      <c r="G265" s="26">
        <f>E265+F265</f>
        <v>0</v>
      </c>
      <c r="H265" s="26">
        <f>C265-G265</f>
        <v>0</v>
      </c>
    </row>
    <row r="266" spans="1:19" ht="11.25" customHeight="1" x14ac:dyDescent="0.2">
      <c r="A266" s="30">
        <v>3980</v>
      </c>
      <c r="B266" s="43" t="s">
        <v>151</v>
      </c>
      <c r="C266" s="42">
        <v>0</v>
      </c>
      <c r="D266" s="42">
        <v>0</v>
      </c>
      <c r="E266" s="42">
        <v>0</v>
      </c>
      <c r="F266" s="32">
        <v>0</v>
      </c>
      <c r="G266" s="32">
        <f>F266</f>
        <v>0</v>
      </c>
      <c r="H266" s="32">
        <f>E266-G266</f>
        <v>0</v>
      </c>
    </row>
    <row r="267" spans="1:19" s="11" customFormat="1" ht="11.25" customHeight="1" x14ac:dyDescent="0.2">
      <c r="A267" s="107">
        <v>3000</v>
      </c>
      <c r="B267" s="93" t="s">
        <v>152</v>
      </c>
      <c r="C267" s="108">
        <f t="shared" ref="C267:H267" si="111">C268+C275+C286+C283+C271</f>
        <v>500000</v>
      </c>
      <c r="D267" s="108">
        <f t="shared" si="111"/>
        <v>-292844.54999999993</v>
      </c>
      <c r="E267" s="108">
        <f t="shared" si="111"/>
        <v>207155.45</v>
      </c>
      <c r="F267" s="108">
        <f>F268+F275+F286+F283+F271</f>
        <v>207155.44999999998</v>
      </c>
      <c r="G267" s="108">
        <f t="shared" si="111"/>
        <v>207155.44999999998</v>
      </c>
      <c r="H267" s="108">
        <f t="shared" si="111"/>
        <v>0</v>
      </c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11.25" customHeight="1" x14ac:dyDescent="0.2">
      <c r="A268" s="20">
        <v>3100</v>
      </c>
      <c r="B268" s="27" t="s">
        <v>100</v>
      </c>
      <c r="C268" s="22">
        <f t="shared" ref="C268" si="112">C269</f>
        <v>500000</v>
      </c>
      <c r="D268" s="22">
        <f t="shared" ref="D268:F268" si="113">D269+D270</f>
        <v>-398332.06999999995</v>
      </c>
      <c r="E268" s="22">
        <f t="shared" si="113"/>
        <v>101667.93000000002</v>
      </c>
      <c r="F268" s="22">
        <f t="shared" si="113"/>
        <v>101667.93</v>
      </c>
      <c r="G268" s="22">
        <f t="shared" ref="G268:H268" si="114">G269+G270</f>
        <v>101667.93</v>
      </c>
      <c r="H268" s="22">
        <f t="shared" si="114"/>
        <v>0</v>
      </c>
    </row>
    <row r="269" spans="1:19" ht="11.25" customHeight="1" x14ac:dyDescent="0.2">
      <c r="A269" s="30">
        <v>31100</v>
      </c>
      <c r="B269" s="24" t="s">
        <v>101</v>
      </c>
      <c r="C269" s="26">
        <v>500000</v>
      </c>
      <c r="D269" s="26">
        <v>-436756.6</v>
      </c>
      <c r="E269" s="26">
        <f>C269+D269</f>
        <v>63243.400000000023</v>
      </c>
      <c r="F269" s="26">
        <v>63243.4</v>
      </c>
      <c r="G269" s="26">
        <f>F269</f>
        <v>63243.4</v>
      </c>
      <c r="H269" s="26">
        <f>E269-G269</f>
        <v>0</v>
      </c>
    </row>
    <row r="270" spans="1:19" ht="11.25" customHeight="1" x14ac:dyDescent="0.2">
      <c r="A270" s="94">
        <v>31900</v>
      </c>
      <c r="B270" s="4" t="s">
        <v>107</v>
      </c>
      <c r="C270" s="42">
        <v>0</v>
      </c>
      <c r="D270" s="42">
        <v>38424.53</v>
      </c>
      <c r="E270" s="42">
        <f>C270+D270</f>
        <v>38424.53</v>
      </c>
      <c r="F270" s="42">
        <v>38424.53</v>
      </c>
      <c r="G270" s="42">
        <f>F270</f>
        <v>38424.53</v>
      </c>
      <c r="H270" s="42">
        <f>E270-G270</f>
        <v>0</v>
      </c>
    </row>
    <row r="271" spans="1:19" ht="11.25" customHeight="1" x14ac:dyDescent="0.2">
      <c r="A271" s="20">
        <v>3200</v>
      </c>
      <c r="B271" s="27" t="s">
        <v>108</v>
      </c>
      <c r="C271" s="28">
        <f t="shared" ref="C271:E271" si="115">C272+C273</f>
        <v>0</v>
      </c>
      <c r="D271" s="28">
        <f t="shared" si="115"/>
        <v>10000</v>
      </c>
      <c r="E271" s="28">
        <f t="shared" si="115"/>
        <v>10000</v>
      </c>
      <c r="F271" s="28">
        <f>F272+F273</f>
        <v>10000</v>
      </c>
      <c r="G271" s="28">
        <f t="shared" ref="G271:H271" si="116">G272+G273</f>
        <v>10000</v>
      </c>
      <c r="H271" s="28">
        <f t="shared" si="116"/>
        <v>0</v>
      </c>
    </row>
    <row r="272" spans="1:19" ht="16.5" customHeight="1" x14ac:dyDescent="0.2">
      <c r="A272" s="30">
        <v>32200</v>
      </c>
      <c r="B272" s="24" t="s">
        <v>245</v>
      </c>
      <c r="C272" s="26">
        <v>0</v>
      </c>
      <c r="D272" s="26">
        <v>10000</v>
      </c>
      <c r="E272" s="26">
        <f>C272+D272</f>
        <v>10000</v>
      </c>
      <c r="F272" s="26">
        <v>10000</v>
      </c>
      <c r="G272" s="26">
        <f>F272</f>
        <v>10000</v>
      </c>
      <c r="H272" s="26">
        <f>E272-G272</f>
        <v>0</v>
      </c>
    </row>
    <row r="273" spans="1:19" s="11" customFormat="1" ht="22.5" customHeight="1" x14ac:dyDescent="0.2">
      <c r="A273" s="30">
        <v>32600</v>
      </c>
      <c r="B273" s="24" t="s">
        <v>153</v>
      </c>
      <c r="C273" s="26">
        <v>0</v>
      </c>
      <c r="D273" s="26">
        <v>0</v>
      </c>
      <c r="E273" s="26">
        <v>0</v>
      </c>
      <c r="F273" s="26">
        <f>F274</f>
        <v>0</v>
      </c>
      <c r="G273" s="26">
        <f>F273</f>
        <v>0</v>
      </c>
      <c r="H273" s="26">
        <f>C273-G273</f>
        <v>0</v>
      </c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s="11" customFormat="1" ht="22.5" customHeight="1" x14ac:dyDescent="0.2">
      <c r="A274" s="30"/>
      <c r="B274" s="24"/>
      <c r="C274" s="26"/>
      <c r="D274" s="26"/>
      <c r="E274" s="26"/>
      <c r="F274" s="26"/>
      <c r="G274" s="26"/>
      <c r="H274" s="26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22.5" customHeight="1" x14ac:dyDescent="0.2">
      <c r="A275" s="20">
        <v>3500</v>
      </c>
      <c r="B275" s="27" t="s">
        <v>116</v>
      </c>
      <c r="C275" s="28">
        <f t="shared" ref="C275" si="117">C276</f>
        <v>0</v>
      </c>
      <c r="D275" s="28">
        <f t="shared" ref="D275:F275" si="118">+D276+D277+D278+D279+D280+D281+D282</f>
        <v>95487.51999999999</v>
      </c>
      <c r="E275" s="28">
        <f t="shared" si="118"/>
        <v>95487.51999999999</v>
      </c>
      <c r="F275" s="28">
        <f t="shared" si="118"/>
        <v>95487.51999999999</v>
      </c>
      <c r="G275" s="28">
        <f t="shared" ref="G275:H275" si="119">+G276+G277+G278+G279+G280+G281+G282</f>
        <v>95487.51999999999</v>
      </c>
      <c r="H275" s="28">
        <f t="shared" si="119"/>
        <v>0</v>
      </c>
    </row>
    <row r="276" spans="1:19" ht="22.5" customHeight="1" x14ac:dyDescent="0.2">
      <c r="A276" s="30">
        <v>35100</v>
      </c>
      <c r="B276" s="24" t="s">
        <v>117</v>
      </c>
      <c r="C276" s="26">
        <v>0</v>
      </c>
      <c r="D276" s="26">
        <v>43638.879999999997</v>
      </c>
      <c r="E276" s="26">
        <f>C276+D276</f>
        <v>43638.879999999997</v>
      </c>
      <c r="F276" s="26">
        <v>43638.879999999997</v>
      </c>
      <c r="G276" s="26">
        <f>F276</f>
        <v>43638.879999999997</v>
      </c>
      <c r="H276" s="26">
        <f>E276-G276</f>
        <v>0</v>
      </c>
    </row>
    <row r="277" spans="1:19" ht="22.5" customHeight="1" x14ac:dyDescent="0.2">
      <c r="A277" s="30">
        <v>35101</v>
      </c>
      <c r="B277" s="24" t="s">
        <v>118</v>
      </c>
      <c r="C277" s="26">
        <v>0</v>
      </c>
      <c r="D277" s="26">
        <v>0</v>
      </c>
      <c r="E277" s="26">
        <f>C277+D277</f>
        <v>0</v>
      </c>
      <c r="F277" s="26">
        <v>0</v>
      </c>
      <c r="G277" s="26">
        <f>F277</f>
        <v>0</v>
      </c>
      <c r="H277" s="26">
        <f>E277-G277</f>
        <v>0</v>
      </c>
    </row>
    <row r="278" spans="1:19" ht="22.5" customHeight="1" x14ac:dyDescent="0.2">
      <c r="A278" s="30">
        <v>35102</v>
      </c>
      <c r="B278" s="24" t="s">
        <v>119</v>
      </c>
      <c r="C278" s="26">
        <v>0</v>
      </c>
      <c r="D278" s="26">
        <v>6032</v>
      </c>
      <c r="E278" s="26">
        <f>C278+D278</f>
        <v>6032</v>
      </c>
      <c r="F278" s="26">
        <v>6032</v>
      </c>
      <c r="G278" s="26">
        <f>F278</f>
        <v>6032</v>
      </c>
      <c r="H278" s="26">
        <f>E278-G278</f>
        <v>0</v>
      </c>
    </row>
    <row r="279" spans="1:19" ht="22.5" customHeight="1" x14ac:dyDescent="0.2">
      <c r="A279" s="30">
        <v>35104</v>
      </c>
      <c r="B279" s="24" t="s">
        <v>121</v>
      </c>
      <c r="C279" s="25">
        <v>0</v>
      </c>
      <c r="D279" s="25">
        <v>15316.64</v>
      </c>
      <c r="E279" s="25">
        <f t="shared" ref="E279" si="120">C279+D279</f>
        <v>15316.64</v>
      </c>
      <c r="F279" s="26">
        <v>15316.64</v>
      </c>
      <c r="G279" s="26">
        <f t="shared" ref="G279" si="121">F279</f>
        <v>15316.64</v>
      </c>
      <c r="H279" s="26">
        <f t="shared" ref="H279" si="122">E279-G279</f>
        <v>0</v>
      </c>
    </row>
    <row r="280" spans="1:19" ht="11.25" customHeight="1" x14ac:dyDescent="0.2">
      <c r="A280" s="30">
        <v>35105</v>
      </c>
      <c r="B280" s="24" t="s">
        <v>122</v>
      </c>
      <c r="C280" s="26">
        <v>0</v>
      </c>
      <c r="D280" s="26">
        <v>0</v>
      </c>
      <c r="E280" s="26">
        <f>C280+D280</f>
        <v>0</v>
      </c>
      <c r="F280" s="26">
        <v>0</v>
      </c>
      <c r="G280" s="26">
        <f>F280</f>
        <v>0</v>
      </c>
      <c r="H280" s="26">
        <f>E280-G280</f>
        <v>0</v>
      </c>
    </row>
    <row r="281" spans="1:19" ht="11.25" customHeight="1" x14ac:dyDescent="0.2">
      <c r="A281" s="30">
        <v>35109</v>
      </c>
      <c r="B281" s="24" t="s">
        <v>154</v>
      </c>
      <c r="C281" s="26">
        <v>0</v>
      </c>
      <c r="D281" s="26">
        <v>0</v>
      </c>
      <c r="E281" s="26">
        <f>C281+D281</f>
        <v>0</v>
      </c>
      <c r="F281" s="26">
        <v>0</v>
      </c>
      <c r="G281" s="26">
        <f>F281</f>
        <v>0</v>
      </c>
      <c r="H281" s="26">
        <f>E281-G281</f>
        <v>0</v>
      </c>
    </row>
    <row r="282" spans="1:19" ht="22.5" customHeight="1" x14ac:dyDescent="0.2">
      <c r="A282" s="30">
        <v>35110</v>
      </c>
      <c r="B282" s="4" t="s">
        <v>270</v>
      </c>
      <c r="C282" s="26">
        <v>0</v>
      </c>
      <c r="D282" s="26">
        <v>30500</v>
      </c>
      <c r="E282" s="26">
        <f>C282+D282</f>
        <v>30500</v>
      </c>
      <c r="F282" s="26">
        <v>30500</v>
      </c>
      <c r="G282" s="26">
        <f>F282</f>
        <v>30500</v>
      </c>
      <c r="H282" s="26">
        <f>E282-G282</f>
        <v>0</v>
      </c>
    </row>
    <row r="283" spans="1:19" ht="22.5" customHeight="1" x14ac:dyDescent="0.2">
      <c r="A283" s="20">
        <v>3600</v>
      </c>
      <c r="B283" s="27" t="s">
        <v>132</v>
      </c>
      <c r="C283" s="28">
        <f>C284</f>
        <v>0</v>
      </c>
      <c r="D283" s="28">
        <f t="shared" ref="D283:H284" si="123">D284</f>
        <v>0</v>
      </c>
      <c r="E283" s="28">
        <f t="shared" si="123"/>
        <v>0</v>
      </c>
      <c r="F283" s="28">
        <f t="shared" si="123"/>
        <v>0</v>
      </c>
      <c r="G283" s="28">
        <f t="shared" si="123"/>
        <v>0</v>
      </c>
      <c r="H283" s="28">
        <f t="shared" si="123"/>
        <v>0</v>
      </c>
    </row>
    <row r="284" spans="1:19" ht="33.75" customHeight="1" x14ac:dyDescent="0.2">
      <c r="A284" s="20">
        <v>36100</v>
      </c>
      <c r="B284" s="34" t="s">
        <v>133</v>
      </c>
      <c r="C284" s="28">
        <f>C285</f>
        <v>0</v>
      </c>
      <c r="D284" s="28">
        <f t="shared" si="123"/>
        <v>0</v>
      </c>
      <c r="E284" s="28">
        <f t="shared" si="123"/>
        <v>0</v>
      </c>
      <c r="F284" s="28">
        <f t="shared" si="123"/>
        <v>0</v>
      </c>
      <c r="G284" s="28">
        <f t="shared" si="123"/>
        <v>0</v>
      </c>
      <c r="H284" s="28">
        <f t="shared" si="123"/>
        <v>0</v>
      </c>
    </row>
    <row r="285" spans="1:19" ht="11.25" customHeight="1" x14ac:dyDescent="0.2">
      <c r="A285" s="30">
        <v>36101</v>
      </c>
      <c r="B285" s="24" t="s">
        <v>134</v>
      </c>
      <c r="C285" s="26">
        <v>0</v>
      </c>
      <c r="D285" s="26">
        <v>0</v>
      </c>
      <c r="E285" s="26">
        <f>C285+D285</f>
        <v>0</v>
      </c>
      <c r="F285" s="26">
        <v>0</v>
      </c>
      <c r="G285" s="26">
        <f>F285</f>
        <v>0</v>
      </c>
      <c r="H285" s="26">
        <f>E285-G285</f>
        <v>0</v>
      </c>
    </row>
    <row r="286" spans="1:19" ht="11.25" customHeight="1" x14ac:dyDescent="0.2">
      <c r="A286" s="20">
        <v>3900</v>
      </c>
      <c r="B286" s="27" t="s">
        <v>146</v>
      </c>
      <c r="C286" s="28">
        <v>0</v>
      </c>
      <c r="D286" s="28">
        <v>0</v>
      </c>
      <c r="E286" s="28">
        <f>C286+D286</f>
        <v>0</v>
      </c>
      <c r="F286" s="28">
        <f>F287</f>
        <v>0</v>
      </c>
      <c r="G286" s="28">
        <v>0</v>
      </c>
      <c r="H286" s="28">
        <f>H287</f>
        <v>0</v>
      </c>
    </row>
    <row r="287" spans="1:19" ht="11.25" customHeight="1" x14ac:dyDescent="0.2">
      <c r="A287" s="30">
        <v>39800</v>
      </c>
      <c r="B287" s="24" t="s">
        <v>155</v>
      </c>
      <c r="C287" s="35">
        <v>0</v>
      </c>
      <c r="D287" s="35">
        <v>0</v>
      </c>
      <c r="E287" s="35">
        <f>C287+D287</f>
        <v>0</v>
      </c>
      <c r="F287" s="26">
        <v>0</v>
      </c>
      <c r="G287" s="26">
        <v>0</v>
      </c>
      <c r="H287" s="26">
        <f>C287-G287</f>
        <v>0</v>
      </c>
    </row>
    <row r="288" spans="1:19" s="11" customFormat="1" ht="11.25" customHeight="1" x14ac:dyDescent="0.2">
      <c r="A288" s="107"/>
      <c r="B288" s="93" t="s">
        <v>61</v>
      </c>
      <c r="C288" s="91">
        <f t="shared" ref="C288:H288" si="124">C289+C297</f>
        <v>1600000</v>
      </c>
      <c r="D288" s="91">
        <f t="shared" si="124"/>
        <v>1454301.24</v>
      </c>
      <c r="E288" s="91">
        <f t="shared" si="124"/>
        <v>3054301.24</v>
      </c>
      <c r="F288" s="91">
        <f>F289+F297</f>
        <v>3054301.24</v>
      </c>
      <c r="G288" s="91">
        <f t="shared" si="124"/>
        <v>3054301.24</v>
      </c>
      <c r="H288" s="91">
        <f t="shared" si="124"/>
        <v>0</v>
      </c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11.25" customHeight="1" x14ac:dyDescent="0.2">
      <c r="A289" s="20">
        <v>3100</v>
      </c>
      <c r="B289" s="27" t="s">
        <v>100</v>
      </c>
      <c r="C289" s="28">
        <f t="shared" ref="C289:H289" si="125">C290+C291+C296</f>
        <v>800000</v>
      </c>
      <c r="D289" s="28">
        <f t="shared" si="125"/>
        <v>1295795.3399999999</v>
      </c>
      <c r="E289" s="28">
        <f t="shared" si="125"/>
        <v>2095795.3399999999</v>
      </c>
      <c r="F289" s="28">
        <f>F290+F291+F296</f>
        <v>2095795.3399999999</v>
      </c>
      <c r="G289" s="28">
        <f t="shared" si="125"/>
        <v>2095795.3399999999</v>
      </c>
      <c r="H289" s="28">
        <f t="shared" si="125"/>
        <v>0</v>
      </c>
    </row>
    <row r="290" spans="1:19" ht="11.25" customHeight="1" x14ac:dyDescent="0.2">
      <c r="A290" s="30">
        <v>31100</v>
      </c>
      <c r="B290" s="24" t="s">
        <v>101</v>
      </c>
      <c r="C290" s="26">
        <v>700000</v>
      </c>
      <c r="D290" s="26">
        <v>560890.98</v>
      </c>
      <c r="E290" s="26">
        <f>C290+D290</f>
        <v>1260890.98</v>
      </c>
      <c r="F290" s="26">
        <v>1260890.98</v>
      </c>
      <c r="G290" s="26">
        <f>F290</f>
        <v>1260890.98</v>
      </c>
      <c r="H290" s="33">
        <f>E290-G290</f>
        <v>0</v>
      </c>
    </row>
    <row r="291" spans="1:19" ht="11.25" customHeight="1" x14ac:dyDescent="0.2">
      <c r="A291" s="20">
        <v>31300</v>
      </c>
      <c r="B291" s="34" t="s">
        <v>102</v>
      </c>
      <c r="C291" s="28">
        <f t="shared" ref="C291:H291" si="126">C292+C293+C294+C295</f>
        <v>100000</v>
      </c>
      <c r="D291" s="28">
        <f t="shared" si="126"/>
        <v>141730.76999999999</v>
      </c>
      <c r="E291" s="28">
        <f t="shared" si="126"/>
        <v>241730.77</v>
      </c>
      <c r="F291" s="28">
        <f>F292+F293+F294+F295</f>
        <v>241730.77000000002</v>
      </c>
      <c r="G291" s="28">
        <f t="shared" si="126"/>
        <v>241730.77000000002</v>
      </c>
      <c r="H291" s="28">
        <f t="shared" si="126"/>
        <v>0</v>
      </c>
    </row>
    <row r="292" spans="1:19" ht="11.25" customHeight="1" x14ac:dyDescent="0.2">
      <c r="A292" s="30">
        <v>31301</v>
      </c>
      <c r="B292" s="24" t="s">
        <v>156</v>
      </c>
      <c r="C292" s="26">
        <v>65000</v>
      </c>
      <c r="D292" s="26">
        <v>54127.77</v>
      </c>
      <c r="E292" s="26">
        <f>C292+D292</f>
        <v>119127.76999999999</v>
      </c>
      <c r="F292" s="26">
        <v>119127.77</v>
      </c>
      <c r="G292" s="26">
        <f>F292</f>
        <v>119127.77</v>
      </c>
      <c r="H292" s="26">
        <f>E292-G292</f>
        <v>0</v>
      </c>
    </row>
    <row r="293" spans="1:19" ht="22.5" customHeight="1" x14ac:dyDescent="0.2">
      <c r="A293" s="30">
        <v>31302</v>
      </c>
      <c r="B293" s="24" t="s">
        <v>157</v>
      </c>
      <c r="C293" s="26">
        <v>15000</v>
      </c>
      <c r="D293" s="26">
        <v>86704</v>
      </c>
      <c r="E293" s="26">
        <f>C293+D293</f>
        <v>101704</v>
      </c>
      <c r="F293" s="26">
        <v>101704</v>
      </c>
      <c r="G293" s="26">
        <f>F293</f>
        <v>101704</v>
      </c>
      <c r="H293" s="26">
        <f>E293-G293</f>
        <v>0</v>
      </c>
    </row>
    <row r="294" spans="1:19" ht="11.25" customHeight="1" x14ac:dyDescent="0.2">
      <c r="A294" s="30">
        <v>31303</v>
      </c>
      <c r="B294" s="24" t="s">
        <v>158</v>
      </c>
      <c r="C294" s="26">
        <v>10000</v>
      </c>
      <c r="D294" s="26">
        <v>386</v>
      </c>
      <c r="E294" s="26">
        <f>C294+D294</f>
        <v>10386</v>
      </c>
      <c r="F294" s="26">
        <f>10386</f>
        <v>10386</v>
      </c>
      <c r="G294" s="26">
        <f>F294</f>
        <v>10386</v>
      </c>
      <c r="H294" s="26">
        <f>E294-G294</f>
        <v>0</v>
      </c>
    </row>
    <row r="295" spans="1:19" ht="11.25" customHeight="1" x14ac:dyDescent="0.2">
      <c r="A295" s="30">
        <v>31304</v>
      </c>
      <c r="B295" s="24" t="s">
        <v>159</v>
      </c>
      <c r="C295" s="26">
        <v>10000</v>
      </c>
      <c r="D295" s="26">
        <v>513</v>
      </c>
      <c r="E295" s="26">
        <f>C295+D295</f>
        <v>10513</v>
      </c>
      <c r="F295" s="26">
        <v>10513</v>
      </c>
      <c r="G295" s="26">
        <f>F295</f>
        <v>10513</v>
      </c>
      <c r="H295" s="26">
        <f>E295-G295</f>
        <v>0</v>
      </c>
    </row>
    <row r="296" spans="1:19" ht="22.5" customHeight="1" x14ac:dyDescent="0.2">
      <c r="A296" s="30">
        <v>31600</v>
      </c>
      <c r="B296" s="24" t="s">
        <v>160</v>
      </c>
      <c r="C296" s="26">
        <v>0</v>
      </c>
      <c r="D296" s="26">
        <v>593173.59</v>
      </c>
      <c r="E296" s="26">
        <f>C296+D296</f>
        <v>593173.59</v>
      </c>
      <c r="F296" s="26">
        <v>593173.59</v>
      </c>
      <c r="G296" s="26">
        <f>F296</f>
        <v>593173.59</v>
      </c>
      <c r="H296" s="26">
        <f>E296-G296</f>
        <v>0</v>
      </c>
    </row>
    <row r="297" spans="1:19" ht="22.5" customHeight="1" x14ac:dyDescent="0.2">
      <c r="A297" s="20">
        <v>3500</v>
      </c>
      <c r="B297" s="27" t="s">
        <v>116</v>
      </c>
      <c r="C297" s="22">
        <f t="shared" ref="C297:H297" si="127">C304+C298</f>
        <v>800000</v>
      </c>
      <c r="D297" s="22">
        <f t="shared" si="127"/>
        <v>158505.90000000008</v>
      </c>
      <c r="E297" s="22">
        <f t="shared" si="127"/>
        <v>958505.90000000014</v>
      </c>
      <c r="F297" s="22">
        <f t="shared" si="127"/>
        <v>958505.90000000014</v>
      </c>
      <c r="G297" s="22">
        <f t="shared" si="127"/>
        <v>958505.90000000014</v>
      </c>
      <c r="H297" s="22">
        <f t="shared" si="127"/>
        <v>0</v>
      </c>
    </row>
    <row r="298" spans="1:19" ht="22.5" customHeight="1" x14ac:dyDescent="0.2">
      <c r="A298" s="20">
        <v>35100</v>
      </c>
      <c r="B298" s="34" t="s">
        <v>117</v>
      </c>
      <c r="C298" s="28">
        <f>C302+C303+C299+C300+C301</f>
        <v>0</v>
      </c>
      <c r="D298" s="28">
        <f t="shared" ref="D298:E298" si="128">D302+D303+D299+D300+D301+D305</f>
        <v>566759.82000000007</v>
      </c>
      <c r="E298" s="28">
        <f t="shared" si="128"/>
        <v>566759.82000000007</v>
      </c>
      <c r="F298" s="28">
        <f>F302+F303+F299+F300+F301+F305</f>
        <v>566759.82000000007</v>
      </c>
      <c r="G298" s="28">
        <f>G302+G303+G299+G300+G301+G305</f>
        <v>566759.82000000007</v>
      </c>
      <c r="H298" s="28">
        <f>H302+H303+H299+H300+H301+H305</f>
        <v>0</v>
      </c>
    </row>
    <row r="299" spans="1:19" ht="22.5" customHeight="1" x14ac:dyDescent="0.2">
      <c r="A299" s="30">
        <v>35103</v>
      </c>
      <c r="B299" s="4" t="s">
        <v>271</v>
      </c>
      <c r="C299" s="26">
        <v>0</v>
      </c>
      <c r="D299" s="26">
        <v>194505.01</v>
      </c>
      <c r="E299" s="26">
        <f t="shared" ref="E299:E306" si="129">C299+D299</f>
        <v>194505.01</v>
      </c>
      <c r="F299" s="26">
        <v>194505.01</v>
      </c>
      <c r="G299" s="26">
        <f t="shared" ref="G299:G304" si="130">F299</f>
        <v>194505.01</v>
      </c>
      <c r="H299" s="26">
        <f t="shared" ref="H299:H305" si="131">E299-G299</f>
        <v>0</v>
      </c>
    </row>
    <row r="300" spans="1:19" ht="22.5" customHeight="1" x14ac:dyDescent="0.2">
      <c r="A300" s="30">
        <v>35104</v>
      </c>
      <c r="B300" s="24" t="s">
        <v>121</v>
      </c>
      <c r="C300" s="26">
        <v>0</v>
      </c>
      <c r="D300" s="26">
        <v>0</v>
      </c>
      <c r="E300" s="26">
        <f t="shared" si="129"/>
        <v>0</v>
      </c>
      <c r="F300" s="26">
        <v>0</v>
      </c>
      <c r="G300" s="26">
        <f t="shared" si="130"/>
        <v>0</v>
      </c>
      <c r="H300" s="26">
        <f t="shared" si="131"/>
        <v>0</v>
      </c>
    </row>
    <row r="301" spans="1:19" s="11" customFormat="1" ht="22.5" customHeight="1" x14ac:dyDescent="0.2">
      <c r="A301" s="30">
        <v>35107</v>
      </c>
      <c r="B301" s="24" t="s">
        <v>124</v>
      </c>
      <c r="C301" s="26">
        <v>0</v>
      </c>
      <c r="D301" s="26">
        <v>30000</v>
      </c>
      <c r="E301" s="26">
        <f t="shared" si="129"/>
        <v>30000</v>
      </c>
      <c r="F301" s="26">
        <v>30000</v>
      </c>
      <c r="G301" s="26">
        <f t="shared" si="130"/>
        <v>30000</v>
      </c>
      <c r="H301" s="26">
        <f t="shared" si="131"/>
        <v>0</v>
      </c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s="11" customFormat="1" ht="22.5" customHeight="1" x14ac:dyDescent="0.2">
      <c r="A302" s="30">
        <v>35110</v>
      </c>
      <c r="B302" s="24" t="s">
        <v>246</v>
      </c>
      <c r="C302" s="26">
        <v>0</v>
      </c>
      <c r="D302" s="26">
        <v>249154.73</v>
      </c>
      <c r="E302" s="26">
        <f t="shared" si="129"/>
        <v>249154.73</v>
      </c>
      <c r="F302" s="26">
        <v>249154.73</v>
      </c>
      <c r="G302" s="26">
        <f t="shared" si="130"/>
        <v>249154.73</v>
      </c>
      <c r="H302" s="26">
        <f t="shared" si="131"/>
        <v>0</v>
      </c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22.5" customHeight="1" x14ac:dyDescent="0.2">
      <c r="A303" s="30">
        <v>35112</v>
      </c>
      <c r="B303" s="24" t="s">
        <v>161</v>
      </c>
      <c r="C303" s="26">
        <v>0</v>
      </c>
      <c r="D303" s="26">
        <v>26300.36</v>
      </c>
      <c r="E303" s="26">
        <f t="shared" si="129"/>
        <v>26300.36</v>
      </c>
      <c r="F303" s="26">
        <v>26300.36</v>
      </c>
      <c r="G303" s="26">
        <f t="shared" si="130"/>
        <v>26300.36</v>
      </c>
      <c r="H303" s="26">
        <f t="shared" si="131"/>
        <v>0</v>
      </c>
    </row>
    <row r="304" spans="1:19" ht="22.5" customHeight="1" x14ac:dyDescent="0.2">
      <c r="A304" s="52">
        <v>35500</v>
      </c>
      <c r="B304" s="24" t="s">
        <v>130</v>
      </c>
      <c r="C304" s="26">
        <v>800000</v>
      </c>
      <c r="D304" s="26">
        <v>-408253.92</v>
      </c>
      <c r="E304" s="26">
        <f t="shared" si="129"/>
        <v>391746.08</v>
      </c>
      <c r="F304" s="26">
        <v>391746.08</v>
      </c>
      <c r="G304" s="26">
        <f t="shared" si="130"/>
        <v>391746.08</v>
      </c>
      <c r="H304" s="26">
        <f t="shared" si="131"/>
        <v>0</v>
      </c>
    </row>
    <row r="305" spans="1:19" ht="22.5" customHeight="1" x14ac:dyDescent="0.2">
      <c r="A305" s="52">
        <v>35501</v>
      </c>
      <c r="B305" s="24" t="s">
        <v>240</v>
      </c>
      <c r="C305" s="26">
        <v>0</v>
      </c>
      <c r="D305" s="26">
        <v>66799.72</v>
      </c>
      <c r="E305" s="26">
        <f t="shared" si="129"/>
        <v>66799.72</v>
      </c>
      <c r="F305" s="26">
        <f>53758.19+13041.53</f>
        <v>66799.72</v>
      </c>
      <c r="G305" s="26">
        <f>F305</f>
        <v>66799.72</v>
      </c>
      <c r="H305" s="26">
        <f t="shared" si="131"/>
        <v>0</v>
      </c>
    </row>
    <row r="306" spans="1:19" ht="22.5" customHeight="1" x14ac:dyDescent="0.2">
      <c r="A306" s="52">
        <v>3502</v>
      </c>
      <c r="B306" s="24" t="s">
        <v>241</v>
      </c>
      <c r="C306" s="26">
        <v>0</v>
      </c>
      <c r="D306" s="26">
        <v>0</v>
      </c>
      <c r="E306" s="26">
        <f t="shared" si="129"/>
        <v>0</v>
      </c>
      <c r="F306" s="26">
        <v>0</v>
      </c>
      <c r="G306" s="119">
        <v>0</v>
      </c>
      <c r="H306" s="119">
        <v>0</v>
      </c>
    </row>
    <row r="307" spans="1:19" s="11" customFormat="1" ht="11.25" customHeight="1" x14ac:dyDescent="0.2">
      <c r="A307" s="107"/>
      <c r="B307" s="93" t="s">
        <v>63</v>
      </c>
      <c r="C307" s="108">
        <f t="shared" ref="C307:H307" si="132">C315+C308+C321+C312</f>
        <v>420000</v>
      </c>
      <c r="D307" s="108">
        <f t="shared" si="132"/>
        <v>-321430.84999999998</v>
      </c>
      <c r="E307" s="108">
        <f t="shared" si="132"/>
        <v>98569.15</v>
      </c>
      <c r="F307" s="108">
        <f t="shared" si="132"/>
        <v>98569.15</v>
      </c>
      <c r="G307" s="108">
        <f t="shared" si="132"/>
        <v>98569.15</v>
      </c>
      <c r="H307" s="108">
        <f t="shared" si="132"/>
        <v>0</v>
      </c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11.25" customHeight="1" x14ac:dyDescent="0.2">
      <c r="A308" s="20">
        <v>3100</v>
      </c>
      <c r="B308" s="27" t="s">
        <v>100</v>
      </c>
      <c r="C308" s="28">
        <f t="shared" ref="C308:H308" si="133">C309+C310+C311</f>
        <v>350000</v>
      </c>
      <c r="D308" s="28">
        <f t="shared" si="133"/>
        <v>-301516</v>
      </c>
      <c r="E308" s="28">
        <f t="shared" si="133"/>
        <v>48484</v>
      </c>
      <c r="F308" s="28">
        <f>F309+F310+F311</f>
        <v>48484</v>
      </c>
      <c r="G308" s="28">
        <f t="shared" si="133"/>
        <v>48484</v>
      </c>
      <c r="H308" s="28">
        <f t="shared" si="133"/>
        <v>0</v>
      </c>
    </row>
    <row r="309" spans="1:19" ht="11.25" customHeight="1" x14ac:dyDescent="0.2">
      <c r="A309" s="30">
        <v>31100</v>
      </c>
      <c r="B309" s="24" t="s">
        <v>101</v>
      </c>
      <c r="C309" s="26">
        <v>350000</v>
      </c>
      <c r="D309" s="26">
        <v>-301516</v>
      </c>
      <c r="E309" s="26">
        <f>C309+D309</f>
        <v>48484</v>
      </c>
      <c r="F309" s="26">
        <v>48484</v>
      </c>
      <c r="G309" s="26">
        <f>F309</f>
        <v>48484</v>
      </c>
      <c r="H309" s="26">
        <f>E309-G309</f>
        <v>0</v>
      </c>
    </row>
    <row r="310" spans="1:19" ht="11.25" customHeight="1" x14ac:dyDescent="0.2">
      <c r="A310" s="30">
        <v>31400</v>
      </c>
      <c r="B310" s="24" t="s">
        <v>104</v>
      </c>
      <c r="C310" s="26">
        <v>0</v>
      </c>
      <c r="D310" s="26">
        <v>0</v>
      </c>
      <c r="E310" s="26">
        <f>C310+D310</f>
        <v>0</v>
      </c>
      <c r="F310" s="26">
        <v>0</v>
      </c>
      <c r="G310" s="26">
        <f>F310</f>
        <v>0</v>
      </c>
      <c r="H310" s="26">
        <f>E310-G310</f>
        <v>0</v>
      </c>
    </row>
    <row r="311" spans="1:19" ht="11.25" customHeight="1" x14ac:dyDescent="0.2">
      <c r="A311" s="30">
        <v>31500</v>
      </c>
      <c r="B311" s="24" t="s">
        <v>105</v>
      </c>
      <c r="C311" s="26">
        <v>0</v>
      </c>
      <c r="D311" s="26">
        <v>0</v>
      </c>
      <c r="E311" s="26">
        <f>C311+D311</f>
        <v>0</v>
      </c>
      <c r="F311" s="26">
        <v>0</v>
      </c>
      <c r="G311" s="26">
        <f>F311</f>
        <v>0</v>
      </c>
      <c r="H311" s="26">
        <f>E311-G311</f>
        <v>0</v>
      </c>
    </row>
    <row r="312" spans="1:19" ht="22.5" customHeight="1" x14ac:dyDescent="0.2">
      <c r="A312" s="20">
        <v>3300</v>
      </c>
      <c r="B312" s="27" t="s">
        <v>111</v>
      </c>
      <c r="C312" s="28">
        <f t="shared" ref="C312:H312" si="134">C313+C314</f>
        <v>0</v>
      </c>
      <c r="D312" s="28">
        <f t="shared" si="134"/>
        <v>12168.4</v>
      </c>
      <c r="E312" s="28">
        <f t="shared" si="134"/>
        <v>12168.4</v>
      </c>
      <c r="F312" s="28">
        <f>F313+F314</f>
        <v>12168.4</v>
      </c>
      <c r="G312" s="28">
        <f t="shared" si="134"/>
        <v>12168.4</v>
      </c>
      <c r="H312" s="28">
        <f t="shared" si="134"/>
        <v>0</v>
      </c>
    </row>
    <row r="313" spans="1:19" ht="11.25" customHeight="1" x14ac:dyDescent="0.2">
      <c r="A313" s="30">
        <v>33300</v>
      </c>
      <c r="B313" s="24" t="s">
        <v>112</v>
      </c>
      <c r="C313" s="26">
        <v>0</v>
      </c>
      <c r="D313" s="26">
        <v>12168.4</v>
      </c>
      <c r="E313" s="26">
        <f>C313+D313</f>
        <v>12168.4</v>
      </c>
      <c r="F313" s="26">
        <v>12168.4</v>
      </c>
      <c r="G313" s="26">
        <f>F313</f>
        <v>12168.4</v>
      </c>
      <c r="H313" s="26">
        <f>E313-G313</f>
        <v>0</v>
      </c>
    </row>
    <row r="314" spans="1:19" ht="11.25" customHeight="1" x14ac:dyDescent="0.2">
      <c r="A314" s="30">
        <v>33400</v>
      </c>
      <c r="B314" s="24" t="s">
        <v>113</v>
      </c>
      <c r="C314" s="26">
        <v>0</v>
      </c>
      <c r="D314" s="26">
        <v>0</v>
      </c>
      <c r="E314" s="26">
        <f>C314+D314</f>
        <v>0</v>
      </c>
      <c r="F314" s="26">
        <v>0</v>
      </c>
      <c r="G314" s="26">
        <f>F314</f>
        <v>0</v>
      </c>
      <c r="H314" s="26">
        <f>E314-G314</f>
        <v>0</v>
      </c>
    </row>
    <row r="315" spans="1:19" ht="22.5" customHeight="1" x14ac:dyDescent="0.2">
      <c r="A315" s="20">
        <v>3500</v>
      </c>
      <c r="B315" s="27" t="s">
        <v>116</v>
      </c>
      <c r="C315" s="28">
        <f>C316+C317</f>
        <v>70000</v>
      </c>
      <c r="D315" s="28">
        <f t="shared" ref="D315:H315" si="135">D316+D317</f>
        <v>-32083.250000000007</v>
      </c>
      <c r="E315" s="28">
        <f t="shared" si="135"/>
        <v>37916.75</v>
      </c>
      <c r="F315" s="28">
        <f>F316+F317</f>
        <v>37916.75</v>
      </c>
      <c r="G315" s="28">
        <f t="shared" si="135"/>
        <v>37916.75</v>
      </c>
      <c r="H315" s="28">
        <f t="shared" si="135"/>
        <v>0</v>
      </c>
    </row>
    <row r="316" spans="1:19" ht="33" customHeight="1" x14ac:dyDescent="0.2">
      <c r="A316" s="30">
        <v>35200</v>
      </c>
      <c r="B316" s="24" t="s">
        <v>117</v>
      </c>
      <c r="C316" s="26">
        <v>0</v>
      </c>
      <c r="D316" s="26">
        <v>22084.93</v>
      </c>
      <c r="E316" s="26">
        <f>C316+D316</f>
        <v>22084.93</v>
      </c>
      <c r="F316" s="26">
        <v>22084.93</v>
      </c>
      <c r="G316" s="26">
        <f>F316</f>
        <v>22084.93</v>
      </c>
      <c r="H316" s="26">
        <f>E316-G316</f>
        <v>0</v>
      </c>
    </row>
    <row r="317" spans="1:19" ht="33.75" customHeight="1" x14ac:dyDescent="0.2">
      <c r="A317" s="30">
        <v>35300</v>
      </c>
      <c r="B317" s="24" t="s">
        <v>162</v>
      </c>
      <c r="C317" s="33">
        <f t="shared" ref="C317:E317" si="136">C319+C318+C320</f>
        <v>70000</v>
      </c>
      <c r="D317" s="33">
        <f t="shared" si="136"/>
        <v>-54168.180000000008</v>
      </c>
      <c r="E317" s="33">
        <f t="shared" si="136"/>
        <v>15831.819999999998</v>
      </c>
      <c r="F317" s="33">
        <f>F319+F318+F320</f>
        <v>15831.820000000002</v>
      </c>
      <c r="G317" s="33">
        <f t="shared" ref="G317:H317" si="137">G319+G318+G320</f>
        <v>15831.820000000002</v>
      </c>
      <c r="H317" s="33">
        <f t="shared" si="137"/>
        <v>0</v>
      </c>
    </row>
    <row r="318" spans="1:19" ht="11.25" customHeight="1" x14ac:dyDescent="0.2">
      <c r="A318" s="30">
        <v>35301</v>
      </c>
      <c r="B318" s="24" t="s">
        <v>163</v>
      </c>
      <c r="C318" s="26">
        <v>0</v>
      </c>
      <c r="D318" s="26">
        <v>997.6</v>
      </c>
      <c r="E318" s="26">
        <f>C318+D318</f>
        <v>997.6</v>
      </c>
      <c r="F318" s="26">
        <v>997.6</v>
      </c>
      <c r="G318" s="26">
        <f>F318</f>
        <v>997.6</v>
      </c>
      <c r="H318" s="26">
        <f>E318-G318</f>
        <v>0</v>
      </c>
    </row>
    <row r="319" spans="1:19" ht="22.5" customHeight="1" x14ac:dyDescent="0.2">
      <c r="A319" s="30">
        <v>35302</v>
      </c>
      <c r="B319" s="24" t="s">
        <v>129</v>
      </c>
      <c r="C319" s="26">
        <v>35000</v>
      </c>
      <c r="D319" s="26">
        <v>-29710.400000000001</v>
      </c>
      <c r="E319" s="26">
        <f>C319+D319</f>
        <v>5289.5999999999985</v>
      </c>
      <c r="F319" s="26">
        <v>5289.6</v>
      </c>
      <c r="G319" s="26">
        <f>F319</f>
        <v>5289.6</v>
      </c>
      <c r="H319" s="26">
        <f>E319-G319</f>
        <v>0</v>
      </c>
    </row>
    <row r="320" spans="1:19" ht="22.5" customHeight="1" x14ac:dyDescent="0.2">
      <c r="A320" s="30">
        <v>35303</v>
      </c>
      <c r="B320" s="24" t="s">
        <v>164</v>
      </c>
      <c r="C320" s="26">
        <v>35000</v>
      </c>
      <c r="D320" s="26">
        <v>-25455.38</v>
      </c>
      <c r="E320" s="26">
        <f>C320+D320</f>
        <v>9544.619999999999</v>
      </c>
      <c r="F320" s="26">
        <v>9544.6200000000008</v>
      </c>
      <c r="G320" s="26">
        <f>F320</f>
        <v>9544.6200000000008</v>
      </c>
      <c r="H320" s="26">
        <f>E320-G320</f>
        <v>0</v>
      </c>
    </row>
    <row r="321" spans="1:19" ht="22.5" customHeight="1" x14ac:dyDescent="0.2">
      <c r="A321" s="20">
        <v>3600</v>
      </c>
      <c r="B321" s="27" t="s">
        <v>132</v>
      </c>
      <c r="C321" s="22">
        <f>C322</f>
        <v>0</v>
      </c>
      <c r="D321" s="22">
        <f t="shared" ref="D321:H321" si="138">D322</f>
        <v>0</v>
      </c>
      <c r="E321" s="22">
        <f t="shared" si="138"/>
        <v>0</v>
      </c>
      <c r="F321" s="22">
        <f t="shared" si="138"/>
        <v>0</v>
      </c>
      <c r="G321" s="22">
        <f t="shared" si="138"/>
        <v>0</v>
      </c>
      <c r="H321" s="22">
        <f t="shared" si="138"/>
        <v>0</v>
      </c>
    </row>
    <row r="322" spans="1:19" ht="45" customHeight="1" x14ac:dyDescent="0.2">
      <c r="A322" s="20">
        <v>36100</v>
      </c>
      <c r="B322" s="27" t="s">
        <v>133</v>
      </c>
      <c r="C322" s="28">
        <v>0</v>
      </c>
      <c r="D322" s="28">
        <v>0</v>
      </c>
      <c r="E322" s="28">
        <v>0</v>
      </c>
      <c r="F322" s="28">
        <v>0</v>
      </c>
      <c r="G322" s="28">
        <v>0</v>
      </c>
      <c r="H322" s="28">
        <v>0</v>
      </c>
    </row>
    <row r="323" spans="1:19" s="11" customFormat="1" ht="11.25" customHeight="1" x14ac:dyDescent="0.2">
      <c r="A323" s="20"/>
      <c r="B323" s="53" t="s">
        <v>223</v>
      </c>
      <c r="C323" s="22">
        <f>C324</f>
        <v>0</v>
      </c>
      <c r="D323" s="22">
        <f t="shared" ref="D323:H324" si="139">D324</f>
        <v>0</v>
      </c>
      <c r="E323" s="22">
        <f t="shared" si="139"/>
        <v>0</v>
      </c>
      <c r="F323" s="22">
        <f t="shared" si="139"/>
        <v>0</v>
      </c>
      <c r="G323" s="22">
        <f t="shared" si="139"/>
        <v>0</v>
      </c>
      <c r="H323" s="22">
        <f t="shared" si="139"/>
        <v>0</v>
      </c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s="11" customFormat="1" ht="11.25" customHeight="1" x14ac:dyDescent="0.2">
      <c r="A324" s="20">
        <v>3100</v>
      </c>
      <c r="B324" s="27" t="s">
        <v>100</v>
      </c>
      <c r="C324" s="22">
        <f>C325</f>
        <v>0</v>
      </c>
      <c r="D324" s="22">
        <f t="shared" si="139"/>
        <v>0</v>
      </c>
      <c r="E324" s="22">
        <f t="shared" si="139"/>
        <v>0</v>
      </c>
      <c r="F324" s="22">
        <f t="shared" si="139"/>
        <v>0</v>
      </c>
      <c r="G324" s="22">
        <f t="shared" si="139"/>
        <v>0</v>
      </c>
      <c r="H324" s="22">
        <f t="shared" si="139"/>
        <v>0</v>
      </c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s="11" customFormat="1" ht="11.25" customHeight="1" x14ac:dyDescent="0.2">
      <c r="A325" s="20">
        <v>31100</v>
      </c>
      <c r="B325" s="34" t="s">
        <v>101</v>
      </c>
      <c r="C325" s="35">
        <v>0</v>
      </c>
      <c r="D325" s="35">
        <v>0</v>
      </c>
      <c r="E325" s="35">
        <f>C325+D325</f>
        <v>0</v>
      </c>
      <c r="F325" s="35">
        <v>0</v>
      </c>
      <c r="G325" s="35">
        <f>F325</f>
        <v>0</v>
      </c>
      <c r="H325" s="35">
        <f>E325-G325</f>
        <v>0</v>
      </c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s="11" customFormat="1" ht="11.25" customHeight="1" x14ac:dyDescent="0.2">
      <c r="A326" s="107"/>
      <c r="B326" s="96" t="s">
        <v>261</v>
      </c>
      <c r="C326" s="91">
        <f>C327</f>
        <v>0</v>
      </c>
      <c r="D326" s="91">
        <f t="shared" ref="D326:H327" si="140">D327</f>
        <v>88565.8</v>
      </c>
      <c r="E326" s="91">
        <f t="shared" si="140"/>
        <v>88565.8</v>
      </c>
      <c r="F326" s="91">
        <f t="shared" si="140"/>
        <v>88565.8</v>
      </c>
      <c r="G326" s="91">
        <f t="shared" si="140"/>
        <v>88565.8</v>
      </c>
      <c r="H326" s="91">
        <f t="shared" si="140"/>
        <v>0</v>
      </c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s="11" customFormat="1" ht="11.25" customHeight="1" x14ac:dyDescent="0.2">
      <c r="A327" s="20">
        <v>3100</v>
      </c>
      <c r="B327" s="27" t="s">
        <v>100</v>
      </c>
      <c r="C327" s="22">
        <f>C328</f>
        <v>0</v>
      </c>
      <c r="D327" s="22">
        <f t="shared" si="140"/>
        <v>88565.8</v>
      </c>
      <c r="E327" s="22">
        <f t="shared" si="140"/>
        <v>88565.8</v>
      </c>
      <c r="F327" s="22">
        <f t="shared" si="140"/>
        <v>88565.8</v>
      </c>
      <c r="G327" s="22">
        <f t="shared" si="140"/>
        <v>88565.8</v>
      </c>
      <c r="H327" s="22">
        <f t="shared" si="140"/>
        <v>0</v>
      </c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s="11" customFormat="1" ht="11.25" customHeight="1" x14ac:dyDescent="0.2">
      <c r="A328" s="20">
        <v>31100</v>
      </c>
      <c r="B328" s="34" t="s">
        <v>101</v>
      </c>
      <c r="C328" s="35">
        <v>0</v>
      </c>
      <c r="D328" s="35">
        <v>88565.8</v>
      </c>
      <c r="E328" s="35">
        <f>C328+D328</f>
        <v>88565.8</v>
      </c>
      <c r="F328" s="26">
        <v>88565.8</v>
      </c>
      <c r="G328" s="35">
        <f>F328</f>
        <v>88565.8</v>
      </c>
      <c r="H328" s="35">
        <f>E328-G328</f>
        <v>0</v>
      </c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s="11" customFormat="1" ht="21" customHeight="1" x14ac:dyDescent="0.2">
      <c r="A329" s="107"/>
      <c r="B329" s="105" t="s">
        <v>273</v>
      </c>
      <c r="C329" s="39"/>
      <c r="D329" s="39">
        <f>D330</f>
        <v>3526.55</v>
      </c>
      <c r="E329" s="39">
        <f t="shared" ref="E329:H330" si="141">E330</f>
        <v>3526.55</v>
      </c>
      <c r="F329" s="108">
        <f t="shared" si="141"/>
        <v>3526.55</v>
      </c>
      <c r="G329" s="39">
        <f t="shared" si="141"/>
        <v>3526.55</v>
      </c>
      <c r="H329" s="39">
        <f t="shared" si="141"/>
        <v>0</v>
      </c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s="11" customFormat="1" ht="22.5" customHeight="1" x14ac:dyDescent="0.2">
      <c r="A330" s="30">
        <v>3300</v>
      </c>
      <c r="B330" s="7" t="s">
        <v>272</v>
      </c>
      <c r="C330" s="33">
        <v>0</v>
      </c>
      <c r="D330" s="33">
        <f>D331</f>
        <v>3526.55</v>
      </c>
      <c r="E330" s="33">
        <f t="shared" si="141"/>
        <v>3526.55</v>
      </c>
      <c r="F330" s="33">
        <f t="shared" si="141"/>
        <v>3526.55</v>
      </c>
      <c r="G330" s="33">
        <f t="shared" si="141"/>
        <v>3526.55</v>
      </c>
      <c r="H330" s="32">
        <f t="shared" si="141"/>
        <v>0</v>
      </c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s="11" customFormat="1" ht="11.25" customHeight="1" x14ac:dyDescent="0.2">
      <c r="A331" s="30">
        <v>3330</v>
      </c>
      <c r="B331" s="34" t="s">
        <v>101</v>
      </c>
      <c r="C331" s="26"/>
      <c r="D331" s="26">
        <v>3526.55</v>
      </c>
      <c r="E331" s="26">
        <f>C331+D331</f>
        <v>3526.55</v>
      </c>
      <c r="F331" s="26">
        <f>3490.4+36.15</f>
        <v>3526.55</v>
      </c>
      <c r="G331" s="26">
        <f>F331</f>
        <v>3526.55</v>
      </c>
      <c r="H331" s="26">
        <f>E331-G331</f>
        <v>0</v>
      </c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s="11" customFormat="1" ht="21" customHeight="1" x14ac:dyDescent="0.2">
      <c r="A332" s="107"/>
      <c r="B332" s="96" t="s">
        <v>165</v>
      </c>
      <c r="C332" s="91">
        <f t="shared" ref="C332:H333" si="142">C333</f>
        <v>84856</v>
      </c>
      <c r="D332" s="91">
        <f t="shared" si="142"/>
        <v>46011.040000000001</v>
      </c>
      <c r="E332" s="91">
        <f t="shared" si="142"/>
        <v>130867.04000000001</v>
      </c>
      <c r="F332" s="91">
        <f t="shared" si="142"/>
        <v>130867.04</v>
      </c>
      <c r="G332" s="91">
        <f t="shared" si="142"/>
        <v>130867.04</v>
      </c>
      <c r="H332" s="91">
        <f t="shared" si="142"/>
        <v>0</v>
      </c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s="11" customFormat="1" ht="11.25" customHeight="1" x14ac:dyDescent="0.2">
      <c r="A333" s="52">
        <v>3100</v>
      </c>
      <c r="B333" s="24" t="s">
        <v>100</v>
      </c>
      <c r="C333" s="26">
        <f t="shared" si="142"/>
        <v>84856</v>
      </c>
      <c r="D333" s="26">
        <f t="shared" si="142"/>
        <v>46011.040000000001</v>
      </c>
      <c r="E333" s="26">
        <f t="shared" si="142"/>
        <v>130867.04000000001</v>
      </c>
      <c r="F333" s="26">
        <f>F334</f>
        <v>130867.04</v>
      </c>
      <c r="G333" s="26">
        <f>G334</f>
        <v>130867.04</v>
      </c>
      <c r="H333" s="26">
        <f t="shared" si="142"/>
        <v>0</v>
      </c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s="11" customFormat="1" ht="11.25" customHeight="1" x14ac:dyDescent="0.2">
      <c r="A334" s="52">
        <v>31100</v>
      </c>
      <c r="B334" s="24" t="s">
        <v>101</v>
      </c>
      <c r="C334" s="26">
        <v>84856</v>
      </c>
      <c r="D334" s="26">
        <v>46011.040000000001</v>
      </c>
      <c r="E334" s="26">
        <f>C334+D334</f>
        <v>130867.04000000001</v>
      </c>
      <c r="F334" s="26">
        <v>130867.04</v>
      </c>
      <c r="G334" s="26">
        <f>F334</f>
        <v>130867.04</v>
      </c>
      <c r="H334" s="26">
        <f>E334-G334</f>
        <v>0</v>
      </c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s="11" customFormat="1" ht="21" customHeight="1" x14ac:dyDescent="0.2">
      <c r="A335" s="112"/>
      <c r="B335" s="97" t="s">
        <v>166</v>
      </c>
      <c r="C335" s="113">
        <f>C336</f>
        <v>180831</v>
      </c>
      <c r="D335" s="113">
        <f t="shared" ref="D335:H336" si="143">D336</f>
        <v>59111.03</v>
      </c>
      <c r="E335" s="113">
        <f t="shared" si="143"/>
        <v>239942.03</v>
      </c>
      <c r="F335" s="113">
        <f>F336</f>
        <v>239942.03</v>
      </c>
      <c r="G335" s="113">
        <f t="shared" si="143"/>
        <v>239942.03</v>
      </c>
      <c r="H335" s="113">
        <f t="shared" si="143"/>
        <v>0</v>
      </c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s="11" customFormat="1" ht="11.25" customHeight="1" x14ac:dyDescent="0.2">
      <c r="A336" s="52">
        <v>3100</v>
      </c>
      <c r="B336" s="24" t="s">
        <v>100</v>
      </c>
      <c r="C336" s="26">
        <f>C337</f>
        <v>180831</v>
      </c>
      <c r="D336" s="26">
        <f t="shared" si="143"/>
        <v>59111.03</v>
      </c>
      <c r="E336" s="26">
        <f t="shared" si="143"/>
        <v>239942.03</v>
      </c>
      <c r="F336" s="26">
        <f t="shared" si="143"/>
        <v>239942.03</v>
      </c>
      <c r="G336" s="26">
        <f t="shared" si="143"/>
        <v>239942.03</v>
      </c>
      <c r="H336" s="26">
        <f t="shared" si="143"/>
        <v>0</v>
      </c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s="11" customFormat="1" ht="11.25" customHeight="1" x14ac:dyDescent="0.2">
      <c r="A337" s="52">
        <v>31100</v>
      </c>
      <c r="B337" s="24" t="s">
        <v>101</v>
      </c>
      <c r="C337" s="26">
        <v>180831</v>
      </c>
      <c r="D337" s="26">
        <v>59111.03</v>
      </c>
      <c r="E337" s="26">
        <f>C337+D337</f>
        <v>239942.03</v>
      </c>
      <c r="F337" s="26">
        <v>239942.03</v>
      </c>
      <c r="G337" s="26">
        <f>F337</f>
        <v>239942.03</v>
      </c>
      <c r="H337" s="26">
        <f>E337-G337</f>
        <v>0</v>
      </c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s="11" customFormat="1" ht="21" customHeight="1" x14ac:dyDescent="0.2">
      <c r="A338" s="112"/>
      <c r="B338" s="97" t="s">
        <v>225</v>
      </c>
      <c r="C338" s="113">
        <f>C339</f>
        <v>521000</v>
      </c>
      <c r="D338" s="113">
        <f t="shared" ref="D338:H339" si="144">D339</f>
        <v>-10539.52</v>
      </c>
      <c r="E338" s="113">
        <f t="shared" si="144"/>
        <v>510460.48</v>
      </c>
      <c r="F338" s="113">
        <f>F339</f>
        <v>510460.48</v>
      </c>
      <c r="G338" s="113">
        <f t="shared" si="144"/>
        <v>510460.48</v>
      </c>
      <c r="H338" s="113">
        <f t="shared" si="144"/>
        <v>0</v>
      </c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11.25" customHeight="1" x14ac:dyDescent="0.2">
      <c r="A339" s="54">
        <v>3100</v>
      </c>
      <c r="B339" s="34" t="s">
        <v>100</v>
      </c>
      <c r="C339" s="35">
        <f>C340</f>
        <v>521000</v>
      </c>
      <c r="D339" s="35">
        <f t="shared" si="144"/>
        <v>-10539.52</v>
      </c>
      <c r="E339" s="35">
        <f t="shared" si="144"/>
        <v>510460.48</v>
      </c>
      <c r="F339" s="35">
        <f t="shared" si="144"/>
        <v>510460.48</v>
      </c>
      <c r="G339" s="35">
        <f t="shared" si="144"/>
        <v>510460.48</v>
      </c>
      <c r="H339" s="35">
        <f t="shared" si="144"/>
        <v>0</v>
      </c>
    </row>
    <row r="340" spans="1:19" s="11" customFormat="1" ht="11.25" customHeight="1" x14ac:dyDescent="0.2">
      <c r="A340" s="52">
        <v>31100</v>
      </c>
      <c r="B340" s="24" t="s">
        <v>101</v>
      </c>
      <c r="C340" s="26">
        <v>521000</v>
      </c>
      <c r="D340" s="26">
        <v>-10539.52</v>
      </c>
      <c r="E340" s="26">
        <f>C340+D340</f>
        <v>510460.48</v>
      </c>
      <c r="F340" s="26">
        <v>510460.48</v>
      </c>
      <c r="G340" s="26">
        <f>F340</f>
        <v>510460.48</v>
      </c>
      <c r="H340" s="26">
        <f>E340-G340</f>
        <v>0</v>
      </c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s="11" customFormat="1" ht="22.5" customHeight="1" x14ac:dyDescent="0.2">
      <c r="A341" s="112"/>
      <c r="B341" s="98" t="s">
        <v>167</v>
      </c>
      <c r="C341" s="113">
        <f>C342</f>
        <v>26792</v>
      </c>
      <c r="D341" s="113">
        <f t="shared" ref="D341:H342" si="145">D342</f>
        <v>-8078.86</v>
      </c>
      <c r="E341" s="113">
        <f t="shared" si="145"/>
        <v>18713.14</v>
      </c>
      <c r="F341" s="113">
        <f t="shared" si="145"/>
        <v>18713.14</v>
      </c>
      <c r="G341" s="113">
        <f t="shared" si="145"/>
        <v>18713.14</v>
      </c>
      <c r="H341" s="113">
        <f t="shared" si="145"/>
        <v>0</v>
      </c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s="11" customFormat="1" ht="11.25" customHeight="1" x14ac:dyDescent="0.2">
      <c r="A342" s="52">
        <v>3100</v>
      </c>
      <c r="B342" s="24" t="s">
        <v>100</v>
      </c>
      <c r="C342" s="26">
        <f>C343</f>
        <v>26792</v>
      </c>
      <c r="D342" s="26">
        <f t="shared" si="145"/>
        <v>-8078.86</v>
      </c>
      <c r="E342" s="26">
        <f t="shared" si="145"/>
        <v>18713.14</v>
      </c>
      <c r="F342" s="26">
        <f>F343</f>
        <v>18713.14</v>
      </c>
      <c r="G342" s="26">
        <f>G343</f>
        <v>18713.14</v>
      </c>
      <c r="H342" s="26">
        <f t="shared" si="145"/>
        <v>0</v>
      </c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s="11" customFormat="1" ht="11.25" customHeight="1" x14ac:dyDescent="0.2">
      <c r="A343" s="52">
        <v>31100</v>
      </c>
      <c r="B343" s="24" t="s">
        <v>101</v>
      </c>
      <c r="C343" s="26">
        <v>26792</v>
      </c>
      <c r="D343" s="26">
        <v>-8078.86</v>
      </c>
      <c r="E343" s="26">
        <f>C343+D343</f>
        <v>18713.14</v>
      </c>
      <c r="F343" s="26">
        <v>18713.14</v>
      </c>
      <c r="G343" s="26">
        <f>F343</f>
        <v>18713.14</v>
      </c>
      <c r="H343" s="26">
        <f>E343-G343</f>
        <v>0</v>
      </c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22.5" customHeight="1" x14ac:dyDescent="0.2">
      <c r="A344" s="55">
        <v>4000</v>
      </c>
      <c r="B344" s="56" t="s">
        <v>168</v>
      </c>
      <c r="C344" s="57">
        <f t="shared" ref="C344:H344" si="146">C345+C364+C382+C396</f>
        <v>5201101.51</v>
      </c>
      <c r="D344" s="57">
        <f t="shared" si="146"/>
        <v>1033695.2999999999</v>
      </c>
      <c r="E344" s="57">
        <f t="shared" si="146"/>
        <v>6234796.8099999996</v>
      </c>
      <c r="F344" s="57">
        <f t="shared" si="146"/>
        <v>6207137.8099999996</v>
      </c>
      <c r="G344" s="57">
        <f t="shared" si="146"/>
        <v>6207137.8099999996</v>
      </c>
      <c r="H344" s="57">
        <f t="shared" si="146"/>
        <v>27659.000000000102</v>
      </c>
    </row>
    <row r="345" spans="1:19" ht="11.25" customHeight="1" x14ac:dyDescent="0.2">
      <c r="A345" s="107"/>
      <c r="B345" s="93" t="s">
        <v>12</v>
      </c>
      <c r="C345" s="108">
        <f t="shared" ref="C345:H345" si="147">C346</f>
        <v>498214.51</v>
      </c>
      <c r="D345" s="108">
        <f t="shared" si="147"/>
        <v>686525.04</v>
      </c>
      <c r="E345" s="108">
        <f t="shared" si="147"/>
        <v>1184739.55</v>
      </c>
      <c r="F345" s="108">
        <f t="shared" si="147"/>
        <v>1157080.55</v>
      </c>
      <c r="G345" s="108">
        <f t="shared" si="147"/>
        <v>1157080.55</v>
      </c>
      <c r="H345" s="108">
        <f t="shared" si="147"/>
        <v>27659.000000000029</v>
      </c>
    </row>
    <row r="346" spans="1:19" ht="11.25" customHeight="1" x14ac:dyDescent="0.2">
      <c r="A346" s="20">
        <v>4400</v>
      </c>
      <c r="B346" s="27" t="s">
        <v>169</v>
      </c>
      <c r="C346" s="22">
        <f t="shared" ref="C346:H346" si="148">C347+C352+C351+C356</f>
        <v>498214.51</v>
      </c>
      <c r="D346" s="22">
        <f t="shared" si="148"/>
        <v>686525.04</v>
      </c>
      <c r="E346" s="22">
        <f t="shared" si="148"/>
        <v>1184739.55</v>
      </c>
      <c r="F346" s="22">
        <f>F347+F351+F352+F356</f>
        <v>1157080.55</v>
      </c>
      <c r="G346" s="22">
        <f>G347+G352+G351+G356</f>
        <v>1157080.55</v>
      </c>
      <c r="H346" s="22">
        <f t="shared" si="148"/>
        <v>27659.000000000029</v>
      </c>
    </row>
    <row r="347" spans="1:19" ht="11.25" customHeight="1" x14ac:dyDescent="0.2">
      <c r="A347" s="20">
        <v>44100</v>
      </c>
      <c r="B347" s="34" t="s">
        <v>228</v>
      </c>
      <c r="C347" s="28">
        <f t="shared" ref="C347:H347" si="149">C348+C349+C350</f>
        <v>153871.25</v>
      </c>
      <c r="D347" s="28">
        <f t="shared" si="149"/>
        <v>222219.69</v>
      </c>
      <c r="E347" s="28">
        <f t="shared" si="149"/>
        <v>376090.94000000006</v>
      </c>
      <c r="F347" s="28">
        <f>F348+F349+F350</f>
        <v>376091.04</v>
      </c>
      <c r="G347" s="28">
        <f t="shared" ref="G347" si="150">G348+G349+G350</f>
        <v>376091.04</v>
      </c>
      <c r="H347" s="28">
        <f t="shared" si="149"/>
        <v>-9.9999999976716936E-2</v>
      </c>
    </row>
    <row r="348" spans="1:19" ht="11.25" customHeight="1" x14ac:dyDescent="0.2">
      <c r="A348" s="30">
        <v>44101</v>
      </c>
      <c r="B348" s="24" t="s">
        <v>171</v>
      </c>
      <c r="C348" s="26">
        <v>9102</v>
      </c>
      <c r="D348" s="26">
        <v>74007.899999999994</v>
      </c>
      <c r="E348" s="26">
        <f>C348+D348</f>
        <v>83109.899999999994</v>
      </c>
      <c r="F348" s="26">
        <v>83109.899999999994</v>
      </c>
      <c r="G348" s="26">
        <f>F348</f>
        <v>83109.899999999994</v>
      </c>
      <c r="H348" s="26">
        <f>E348-G348</f>
        <v>0</v>
      </c>
    </row>
    <row r="349" spans="1:19" ht="11.25" customHeight="1" x14ac:dyDescent="0.2">
      <c r="A349" s="30">
        <v>44102</v>
      </c>
      <c r="B349" s="24" t="s">
        <v>172</v>
      </c>
      <c r="C349" s="26">
        <v>60903.56</v>
      </c>
      <c r="D349" s="26">
        <v>91613.21</v>
      </c>
      <c r="E349" s="26">
        <f>C349+D349</f>
        <v>152516.77000000002</v>
      </c>
      <c r="F349" s="26">
        <v>152516.76999999999</v>
      </c>
      <c r="G349" s="26">
        <f>F349</f>
        <v>152516.76999999999</v>
      </c>
      <c r="H349" s="26">
        <f>E349-G349</f>
        <v>0</v>
      </c>
    </row>
    <row r="350" spans="1:19" ht="11.25" customHeight="1" x14ac:dyDescent="0.2">
      <c r="A350" s="30">
        <v>44103</v>
      </c>
      <c r="B350" s="24" t="s">
        <v>173</v>
      </c>
      <c r="C350" s="26">
        <v>83865.69</v>
      </c>
      <c r="D350" s="26">
        <v>56598.58</v>
      </c>
      <c r="E350" s="26">
        <f>C350+D350</f>
        <v>140464.27000000002</v>
      </c>
      <c r="F350" s="26">
        <v>140464.37</v>
      </c>
      <c r="G350" s="26">
        <f>F350</f>
        <v>140464.37</v>
      </c>
      <c r="H350" s="26">
        <f>E350-G350</f>
        <v>-9.9999999976716936E-2</v>
      </c>
    </row>
    <row r="351" spans="1:19" ht="22.5" customHeight="1" x14ac:dyDescent="0.2">
      <c r="A351" s="20">
        <v>44200</v>
      </c>
      <c r="B351" s="34" t="s">
        <v>174</v>
      </c>
      <c r="C351" s="28">
        <v>5000</v>
      </c>
      <c r="D351" s="28">
        <v>10360</v>
      </c>
      <c r="E351" s="28">
        <f>C351+D351</f>
        <v>15360</v>
      </c>
      <c r="F351" s="28">
        <v>15360</v>
      </c>
      <c r="G351" s="28">
        <f>F351</f>
        <v>15360</v>
      </c>
      <c r="H351" s="28">
        <f>E351-G351</f>
        <v>0</v>
      </c>
    </row>
    <row r="352" spans="1:19" ht="22.5" customHeight="1" x14ac:dyDescent="0.2">
      <c r="A352" s="20">
        <v>44300</v>
      </c>
      <c r="B352" s="34" t="s">
        <v>175</v>
      </c>
      <c r="C352" s="28">
        <f t="shared" ref="C352:H352" si="151">C353+C354+C355</f>
        <v>79119.289999999994</v>
      </c>
      <c r="D352" s="28">
        <f t="shared" si="151"/>
        <v>121573.45</v>
      </c>
      <c r="E352" s="28">
        <f t="shared" si="151"/>
        <v>200692.74</v>
      </c>
      <c r="F352" s="28">
        <f t="shared" si="151"/>
        <v>200692.74</v>
      </c>
      <c r="G352" s="28">
        <f t="shared" si="151"/>
        <v>200692.74</v>
      </c>
      <c r="H352" s="28">
        <f t="shared" si="151"/>
        <v>0</v>
      </c>
    </row>
    <row r="353" spans="1:19" ht="11.25" customHeight="1" x14ac:dyDescent="0.2">
      <c r="A353" s="30">
        <v>44301</v>
      </c>
      <c r="B353" s="24" t="s">
        <v>176</v>
      </c>
      <c r="C353" s="26">
        <v>3542</v>
      </c>
      <c r="D353" s="26">
        <v>-3542</v>
      </c>
      <c r="E353" s="26">
        <f>C353+D353</f>
        <v>0</v>
      </c>
      <c r="F353" s="26">
        <v>0</v>
      </c>
      <c r="G353" s="26">
        <f>F353</f>
        <v>0</v>
      </c>
      <c r="H353" s="26">
        <f>E353-G353</f>
        <v>0</v>
      </c>
    </row>
    <row r="354" spans="1:19" ht="11.25" customHeight="1" x14ac:dyDescent="0.2">
      <c r="A354" s="30">
        <v>44302</v>
      </c>
      <c r="B354" s="24" t="s">
        <v>177</v>
      </c>
      <c r="C354" s="26">
        <v>75577.289999999994</v>
      </c>
      <c r="D354" s="26">
        <v>125115.45</v>
      </c>
      <c r="E354" s="26">
        <f>C354+D354</f>
        <v>200692.74</v>
      </c>
      <c r="F354" s="26">
        <v>200692.74</v>
      </c>
      <c r="G354" s="26">
        <f>F354</f>
        <v>200692.74</v>
      </c>
      <c r="H354" s="26">
        <f>E354-G354</f>
        <v>0</v>
      </c>
    </row>
    <row r="355" spans="1:19" ht="11.25" customHeight="1" x14ac:dyDescent="0.2">
      <c r="A355" s="30">
        <v>44303</v>
      </c>
      <c r="B355" s="24" t="s">
        <v>178</v>
      </c>
      <c r="C355" s="26">
        <v>0</v>
      </c>
      <c r="D355" s="26"/>
      <c r="E355" s="26">
        <f>C355+D355</f>
        <v>0</v>
      </c>
      <c r="F355" s="26"/>
      <c r="G355" s="26">
        <f>F355</f>
        <v>0</v>
      </c>
      <c r="H355" s="26">
        <f>E355-G355</f>
        <v>0</v>
      </c>
    </row>
    <row r="356" spans="1:19" ht="11.25" customHeight="1" x14ac:dyDescent="0.2">
      <c r="A356" s="20">
        <v>44600</v>
      </c>
      <c r="B356" s="34" t="s">
        <v>179</v>
      </c>
      <c r="C356" s="28">
        <f>SUM(C357:C363)</f>
        <v>260223.97000000003</v>
      </c>
      <c r="D356" s="28">
        <f t="shared" ref="D356:H356" si="152">SUM(D357:D363)</f>
        <v>332371.90000000002</v>
      </c>
      <c r="E356" s="28">
        <f t="shared" si="152"/>
        <v>592595.87</v>
      </c>
      <c r="F356" s="28">
        <f t="shared" si="152"/>
        <v>564936.77</v>
      </c>
      <c r="G356" s="28">
        <f t="shared" si="152"/>
        <v>564936.77</v>
      </c>
      <c r="H356" s="28">
        <f t="shared" si="152"/>
        <v>27659.100000000006</v>
      </c>
    </row>
    <row r="357" spans="1:19" ht="11.25" customHeight="1" x14ac:dyDescent="0.2">
      <c r="A357" s="30">
        <v>44601</v>
      </c>
      <c r="B357" s="24" t="s">
        <v>180</v>
      </c>
      <c r="C357" s="26">
        <v>10067.9</v>
      </c>
      <c r="D357" s="26">
        <v>3925.17</v>
      </c>
      <c r="E357" s="26">
        <f t="shared" ref="E357:E363" si="153">C357+D357</f>
        <v>13993.07</v>
      </c>
      <c r="F357" s="26">
        <v>13993.07</v>
      </c>
      <c r="G357" s="26">
        <f t="shared" ref="G357:G363" si="154">F357</f>
        <v>13993.07</v>
      </c>
      <c r="H357" s="26">
        <f t="shared" ref="H357:H363" si="155">E357-G357</f>
        <v>0</v>
      </c>
    </row>
    <row r="358" spans="1:19" ht="11.25" customHeight="1" x14ac:dyDescent="0.2">
      <c r="A358" s="30">
        <v>44602</v>
      </c>
      <c r="B358" s="24" t="s">
        <v>181</v>
      </c>
      <c r="C358" s="26">
        <v>29150</v>
      </c>
      <c r="D358" s="26">
        <v>247846.52</v>
      </c>
      <c r="E358" s="26">
        <f t="shared" si="153"/>
        <v>276996.52</v>
      </c>
      <c r="F358" s="26">
        <v>276996.52</v>
      </c>
      <c r="G358" s="26">
        <f t="shared" si="154"/>
        <v>276996.52</v>
      </c>
      <c r="H358" s="26">
        <f t="shared" si="155"/>
        <v>0</v>
      </c>
    </row>
    <row r="359" spans="1:19" s="11" customFormat="1" ht="22.5" customHeight="1" x14ac:dyDescent="0.2">
      <c r="A359" s="30">
        <v>44603</v>
      </c>
      <c r="B359" s="24" t="s">
        <v>239</v>
      </c>
      <c r="C359" s="26">
        <v>200389.1</v>
      </c>
      <c r="D359" s="26">
        <v>-197059.1</v>
      </c>
      <c r="E359" s="26">
        <f t="shared" si="153"/>
        <v>3330</v>
      </c>
      <c r="F359" s="26">
        <v>3330</v>
      </c>
      <c r="G359" s="26">
        <f t="shared" si="154"/>
        <v>3330</v>
      </c>
      <c r="H359" s="26">
        <f t="shared" si="155"/>
        <v>0</v>
      </c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22.5" customHeight="1" x14ac:dyDescent="0.2">
      <c r="A360" s="30">
        <v>44604</v>
      </c>
      <c r="B360" s="24" t="s">
        <v>183</v>
      </c>
      <c r="C360" s="26">
        <v>13835.48</v>
      </c>
      <c r="D360" s="26">
        <v>55006.2</v>
      </c>
      <c r="E360" s="26">
        <f t="shared" si="153"/>
        <v>68841.679999999993</v>
      </c>
      <c r="F360" s="26">
        <v>68841.679999999993</v>
      </c>
      <c r="G360" s="26">
        <f t="shared" si="154"/>
        <v>68841.679999999993</v>
      </c>
      <c r="H360" s="26">
        <f t="shared" si="155"/>
        <v>0</v>
      </c>
    </row>
    <row r="361" spans="1:19" ht="11.25" customHeight="1" x14ac:dyDescent="0.2">
      <c r="A361" s="30">
        <v>44605</v>
      </c>
      <c r="B361" s="24" t="s">
        <v>227</v>
      </c>
      <c r="C361" s="26">
        <v>2636.51</v>
      </c>
      <c r="D361" s="26">
        <v>35958.99</v>
      </c>
      <c r="E361" s="26">
        <f t="shared" si="153"/>
        <v>38595.5</v>
      </c>
      <c r="F361" s="26">
        <f>10317+962.14+22316.36+5000</f>
        <v>38595.5</v>
      </c>
      <c r="G361" s="26">
        <f t="shared" si="154"/>
        <v>38595.5</v>
      </c>
      <c r="H361" s="26">
        <f t="shared" si="155"/>
        <v>0</v>
      </c>
    </row>
    <row r="362" spans="1:19" ht="22.5" customHeight="1" x14ac:dyDescent="0.2">
      <c r="A362" s="30">
        <v>44606</v>
      </c>
      <c r="B362" s="24" t="s">
        <v>229</v>
      </c>
      <c r="C362" s="26">
        <v>4144.9799999999996</v>
      </c>
      <c r="D362" s="26">
        <v>25931.02</v>
      </c>
      <c r="E362" s="26">
        <f t="shared" si="153"/>
        <v>30076</v>
      </c>
      <c r="F362" s="26">
        <v>30076</v>
      </c>
      <c r="G362" s="26">
        <f t="shared" si="154"/>
        <v>30076</v>
      </c>
      <c r="H362" s="26">
        <f t="shared" si="155"/>
        <v>0</v>
      </c>
    </row>
    <row r="363" spans="1:19" ht="22.5" customHeight="1" x14ac:dyDescent="0.2">
      <c r="A363" s="30">
        <v>44607</v>
      </c>
      <c r="B363" s="4" t="s">
        <v>274</v>
      </c>
      <c r="C363" s="26">
        <v>0</v>
      </c>
      <c r="D363" s="26">
        <f>133104+27659.1</f>
        <v>160763.1</v>
      </c>
      <c r="E363" s="26">
        <f t="shared" si="153"/>
        <v>160763.1</v>
      </c>
      <c r="F363" s="26">
        <f>8000+125104</f>
        <v>133104</v>
      </c>
      <c r="G363" s="26">
        <f t="shared" si="154"/>
        <v>133104</v>
      </c>
      <c r="H363" s="26">
        <f t="shared" si="155"/>
        <v>27659.100000000006</v>
      </c>
    </row>
    <row r="364" spans="1:19" ht="11.25" x14ac:dyDescent="0.2">
      <c r="A364" s="107"/>
      <c r="B364" s="93" t="s">
        <v>24</v>
      </c>
      <c r="C364" s="91">
        <f t="shared" ref="C364:H364" si="156">C365+C380</f>
        <v>2076371</v>
      </c>
      <c r="D364" s="91">
        <f t="shared" si="156"/>
        <v>-1246680.54</v>
      </c>
      <c r="E364" s="91">
        <f t="shared" si="156"/>
        <v>829690.46</v>
      </c>
      <c r="F364" s="91">
        <f t="shared" si="156"/>
        <v>829690.46</v>
      </c>
      <c r="G364" s="91">
        <f t="shared" si="156"/>
        <v>829690.46</v>
      </c>
      <c r="H364" s="91">
        <f t="shared" si="156"/>
        <v>0</v>
      </c>
    </row>
    <row r="365" spans="1:19" ht="11.25" customHeight="1" x14ac:dyDescent="0.2">
      <c r="A365" s="20">
        <v>4400</v>
      </c>
      <c r="B365" s="27" t="s">
        <v>169</v>
      </c>
      <c r="C365" s="22">
        <f t="shared" ref="C365:H365" si="157">C366+C369+C370+C374</f>
        <v>383147</v>
      </c>
      <c r="D365" s="22">
        <f t="shared" si="157"/>
        <v>446543.46</v>
      </c>
      <c r="E365" s="22">
        <f t="shared" si="157"/>
        <v>829690.46</v>
      </c>
      <c r="F365" s="22">
        <f t="shared" si="157"/>
        <v>829690.46</v>
      </c>
      <c r="G365" s="22">
        <f t="shared" si="157"/>
        <v>829690.46</v>
      </c>
      <c r="H365" s="22">
        <f t="shared" si="157"/>
        <v>0</v>
      </c>
    </row>
    <row r="366" spans="1:19" ht="11.25" customHeight="1" x14ac:dyDescent="0.2">
      <c r="A366" s="20">
        <v>44100</v>
      </c>
      <c r="B366" s="34" t="s">
        <v>170</v>
      </c>
      <c r="C366" s="22">
        <f>C367+C368</f>
        <v>35000</v>
      </c>
      <c r="D366" s="22">
        <f t="shared" ref="D366:G366" si="158">D367+D368</f>
        <v>245756</v>
      </c>
      <c r="E366" s="22">
        <f t="shared" si="158"/>
        <v>280756</v>
      </c>
      <c r="F366" s="22">
        <f t="shared" si="158"/>
        <v>280756</v>
      </c>
      <c r="G366" s="22">
        <f t="shared" si="158"/>
        <v>280756</v>
      </c>
      <c r="H366" s="22">
        <f>H367+H368</f>
        <v>0</v>
      </c>
    </row>
    <row r="367" spans="1:19" ht="11.25" customHeight="1" x14ac:dyDescent="0.2">
      <c r="A367" s="30">
        <v>44102</v>
      </c>
      <c r="B367" s="24" t="s">
        <v>172</v>
      </c>
      <c r="C367" s="26">
        <v>35000</v>
      </c>
      <c r="D367" s="26">
        <v>14358</v>
      </c>
      <c r="E367" s="26">
        <f>C367+D367</f>
        <v>49358</v>
      </c>
      <c r="F367" s="26">
        <v>49358</v>
      </c>
      <c r="G367" s="26">
        <f>F367</f>
        <v>49358</v>
      </c>
      <c r="H367" s="26">
        <f>E367-G367</f>
        <v>0</v>
      </c>
    </row>
    <row r="368" spans="1:19" ht="11.25" customHeight="1" x14ac:dyDescent="0.2">
      <c r="A368" s="30">
        <v>44103</v>
      </c>
      <c r="B368" s="4" t="s">
        <v>275</v>
      </c>
      <c r="C368" s="26">
        <v>0</v>
      </c>
      <c r="D368" s="26">
        <v>231398</v>
      </c>
      <c r="E368" s="26">
        <f>C368+D368</f>
        <v>231398</v>
      </c>
      <c r="F368" s="26">
        <v>231398</v>
      </c>
      <c r="G368" s="26">
        <f>F368</f>
        <v>231398</v>
      </c>
      <c r="H368" s="26">
        <f>E368-G368</f>
        <v>0</v>
      </c>
    </row>
    <row r="369" spans="1:8" ht="22.5" customHeight="1" x14ac:dyDescent="0.2">
      <c r="A369" s="30">
        <v>44300</v>
      </c>
      <c r="B369" s="4" t="s">
        <v>175</v>
      </c>
      <c r="C369" s="32">
        <v>0</v>
      </c>
      <c r="D369" s="32">
        <v>17502.46</v>
      </c>
      <c r="E369" s="32">
        <f>C369+D369</f>
        <v>17502.46</v>
      </c>
      <c r="F369" s="32">
        <v>17502.46</v>
      </c>
      <c r="G369" s="32">
        <f>F369</f>
        <v>17502.46</v>
      </c>
      <c r="H369" s="32">
        <f>E369-G369</f>
        <v>0</v>
      </c>
    </row>
    <row r="370" spans="1:8" ht="22.5" customHeight="1" x14ac:dyDescent="0.2">
      <c r="A370" s="20">
        <v>44500</v>
      </c>
      <c r="B370" s="34" t="s">
        <v>185</v>
      </c>
      <c r="C370" s="22">
        <f t="shared" ref="C370:H370" si="159">C371+C372+C373</f>
        <v>211200</v>
      </c>
      <c r="D370" s="22">
        <f t="shared" si="159"/>
        <v>13068</v>
      </c>
      <c r="E370" s="22">
        <f t="shared" si="159"/>
        <v>224268</v>
      </c>
      <c r="F370" s="22">
        <f t="shared" si="159"/>
        <v>224268</v>
      </c>
      <c r="G370" s="22">
        <f t="shared" si="159"/>
        <v>224268</v>
      </c>
      <c r="H370" s="22">
        <f t="shared" si="159"/>
        <v>0</v>
      </c>
    </row>
    <row r="371" spans="1:8" ht="22.5" customHeight="1" x14ac:dyDescent="0.2">
      <c r="A371" s="30">
        <v>44501</v>
      </c>
      <c r="B371" s="24" t="s">
        <v>186</v>
      </c>
      <c r="C371" s="26">
        <v>39600</v>
      </c>
      <c r="D371" s="26">
        <v>3564</v>
      </c>
      <c r="E371" s="26">
        <f>C371+D371</f>
        <v>43164</v>
      </c>
      <c r="F371" s="26">
        <v>43164</v>
      </c>
      <c r="G371" s="26">
        <f>F371</f>
        <v>43164</v>
      </c>
      <c r="H371" s="26">
        <f>E371-G371</f>
        <v>0</v>
      </c>
    </row>
    <row r="372" spans="1:8" ht="11.25" customHeight="1" x14ac:dyDescent="0.2">
      <c r="A372" s="30">
        <v>44502</v>
      </c>
      <c r="B372" s="24" t="s">
        <v>187</v>
      </c>
      <c r="C372" s="26">
        <v>105600</v>
      </c>
      <c r="D372" s="26">
        <v>5412</v>
      </c>
      <c r="E372" s="26">
        <f>C372+D372</f>
        <v>111012</v>
      </c>
      <c r="F372" s="26">
        <v>111012</v>
      </c>
      <c r="G372" s="26">
        <f>F372</f>
        <v>111012</v>
      </c>
      <c r="H372" s="26">
        <f>E372-G372</f>
        <v>0</v>
      </c>
    </row>
    <row r="373" spans="1:8" ht="11.25" customHeight="1" x14ac:dyDescent="0.2">
      <c r="A373" s="30">
        <v>44503</v>
      </c>
      <c r="B373" s="24" t="s">
        <v>188</v>
      </c>
      <c r="C373" s="26">
        <v>66000</v>
      </c>
      <c r="D373" s="26">
        <v>4092</v>
      </c>
      <c r="E373" s="26">
        <f>C373+D373</f>
        <v>70092</v>
      </c>
      <c r="F373" s="26">
        <v>70092</v>
      </c>
      <c r="G373" s="26">
        <f>F373</f>
        <v>70092</v>
      </c>
      <c r="H373" s="26">
        <f>E373-G373</f>
        <v>0</v>
      </c>
    </row>
    <row r="374" spans="1:8" ht="11.25" customHeight="1" x14ac:dyDescent="0.2">
      <c r="A374" s="20">
        <v>44600</v>
      </c>
      <c r="B374" s="34" t="s">
        <v>179</v>
      </c>
      <c r="C374" s="22">
        <f t="shared" ref="C374:H374" si="160">C376+C375+C377+C378+C379</f>
        <v>136947</v>
      </c>
      <c r="D374" s="22">
        <f t="shared" si="160"/>
        <v>170217</v>
      </c>
      <c r="E374" s="22">
        <f t="shared" si="160"/>
        <v>307164</v>
      </c>
      <c r="F374" s="22">
        <f t="shared" si="160"/>
        <v>307164</v>
      </c>
      <c r="G374" s="22">
        <f t="shared" si="160"/>
        <v>307164</v>
      </c>
      <c r="H374" s="22">
        <f t="shared" si="160"/>
        <v>0</v>
      </c>
    </row>
    <row r="375" spans="1:8" ht="11.25" customHeight="1" x14ac:dyDescent="0.2">
      <c r="A375" s="30">
        <v>44601</v>
      </c>
      <c r="B375" s="24" t="s">
        <v>180</v>
      </c>
      <c r="C375" s="26">
        <v>0</v>
      </c>
      <c r="D375" s="26">
        <v>0</v>
      </c>
      <c r="E375" s="26">
        <f>C375+D375</f>
        <v>0</v>
      </c>
      <c r="F375" s="26">
        <v>0</v>
      </c>
      <c r="G375" s="26">
        <f>F375</f>
        <v>0</v>
      </c>
      <c r="H375" s="26">
        <f>E375-G375</f>
        <v>0</v>
      </c>
    </row>
    <row r="376" spans="1:8" ht="11.25" customHeight="1" x14ac:dyDescent="0.2">
      <c r="A376" s="30">
        <v>44602</v>
      </c>
      <c r="B376" s="24" t="s">
        <v>181</v>
      </c>
      <c r="C376" s="26">
        <v>35000</v>
      </c>
      <c r="D376" s="26">
        <v>-35000</v>
      </c>
      <c r="E376" s="26">
        <f>C376+D376</f>
        <v>0</v>
      </c>
      <c r="F376" s="26">
        <v>0</v>
      </c>
      <c r="G376" s="26">
        <f>F376</f>
        <v>0</v>
      </c>
      <c r="H376" s="26">
        <f>E376-G376</f>
        <v>0</v>
      </c>
    </row>
    <row r="377" spans="1:8" ht="11.25" customHeight="1" x14ac:dyDescent="0.2">
      <c r="A377" s="30">
        <v>44603</v>
      </c>
      <c r="B377" s="24" t="s">
        <v>182</v>
      </c>
      <c r="C377" s="26">
        <v>101947</v>
      </c>
      <c r="D377" s="26">
        <v>78250</v>
      </c>
      <c r="E377" s="26">
        <f>C377+D377</f>
        <v>180197</v>
      </c>
      <c r="F377" s="26">
        <v>180197</v>
      </c>
      <c r="G377" s="26">
        <f>F377</f>
        <v>180197</v>
      </c>
      <c r="H377" s="26">
        <f>E377-G377</f>
        <v>0</v>
      </c>
    </row>
    <row r="378" spans="1:8" ht="22.5" customHeight="1" x14ac:dyDescent="0.2">
      <c r="A378" s="30">
        <v>44604</v>
      </c>
      <c r="B378" s="24" t="s">
        <v>183</v>
      </c>
      <c r="C378" s="26">
        <v>0</v>
      </c>
      <c r="D378" s="26">
        <v>0</v>
      </c>
      <c r="E378" s="26">
        <f>C378+D378</f>
        <v>0</v>
      </c>
      <c r="F378" s="26">
        <v>0</v>
      </c>
      <c r="G378" s="26">
        <f>F378</f>
        <v>0</v>
      </c>
      <c r="H378" s="26">
        <f>E378-G378</f>
        <v>0</v>
      </c>
    </row>
    <row r="379" spans="1:8" ht="11.25" customHeight="1" x14ac:dyDescent="0.2">
      <c r="A379" s="30">
        <v>44605</v>
      </c>
      <c r="B379" s="24" t="s">
        <v>184</v>
      </c>
      <c r="C379" s="26">
        <v>0</v>
      </c>
      <c r="D379" s="26">
        <v>126967</v>
      </c>
      <c r="E379" s="26">
        <f>C379+D379</f>
        <v>126967</v>
      </c>
      <c r="F379" s="26">
        <v>126967</v>
      </c>
      <c r="G379" s="26">
        <f>F379</f>
        <v>126967</v>
      </c>
      <c r="H379" s="26">
        <f>E379-G379</f>
        <v>0</v>
      </c>
    </row>
    <row r="380" spans="1:8" ht="11.25" customHeight="1" x14ac:dyDescent="0.2">
      <c r="A380" s="20">
        <v>4500</v>
      </c>
      <c r="B380" s="27" t="s">
        <v>189</v>
      </c>
      <c r="C380" s="22">
        <f t="shared" ref="C380:H380" si="161">C381</f>
        <v>1693224</v>
      </c>
      <c r="D380" s="22">
        <f t="shared" si="161"/>
        <v>-1693224</v>
      </c>
      <c r="E380" s="22">
        <f t="shared" si="161"/>
        <v>0</v>
      </c>
      <c r="F380" s="22">
        <f t="shared" si="161"/>
        <v>0</v>
      </c>
      <c r="G380" s="22">
        <f t="shared" si="161"/>
        <v>0</v>
      </c>
      <c r="H380" s="22">
        <f t="shared" si="161"/>
        <v>0</v>
      </c>
    </row>
    <row r="381" spans="1:8" ht="11.25" customHeight="1" x14ac:dyDescent="0.2">
      <c r="A381" s="30">
        <v>45200</v>
      </c>
      <c r="B381" s="24" t="s">
        <v>190</v>
      </c>
      <c r="C381" s="26">
        <v>1693224</v>
      </c>
      <c r="D381" s="26">
        <v>-1693224</v>
      </c>
      <c r="E381" s="26">
        <f>C381+D381</f>
        <v>0</v>
      </c>
      <c r="F381" s="26">
        <v>0</v>
      </c>
      <c r="G381" s="26">
        <f>F381</f>
        <v>0</v>
      </c>
      <c r="H381" s="26">
        <f>E381-G381</f>
        <v>0</v>
      </c>
    </row>
    <row r="382" spans="1:8" ht="11.25" customHeight="1" x14ac:dyDescent="0.2">
      <c r="A382" s="107"/>
      <c r="B382" s="93" t="s">
        <v>57</v>
      </c>
      <c r="C382" s="108">
        <f t="shared" ref="C382:H382" si="162">C383+C394</f>
        <v>2566516</v>
      </c>
      <c r="D382" s="108">
        <f t="shared" si="162"/>
        <v>690870.91999999993</v>
      </c>
      <c r="E382" s="108">
        <f t="shared" si="162"/>
        <v>3257386.92</v>
      </c>
      <c r="F382" s="108">
        <f>F383+F394</f>
        <v>3257386.92</v>
      </c>
      <c r="G382" s="108">
        <f t="shared" si="162"/>
        <v>3257386.92</v>
      </c>
      <c r="H382" s="108">
        <f t="shared" si="162"/>
        <v>7.2759576141834259E-11</v>
      </c>
    </row>
    <row r="383" spans="1:8" ht="11.25" customHeight="1" x14ac:dyDescent="0.2">
      <c r="A383" s="20">
        <v>4400</v>
      </c>
      <c r="B383" s="27" t="s">
        <v>169</v>
      </c>
      <c r="C383" s="28">
        <f t="shared" ref="C383:H383" si="163">C384+C387+C388</f>
        <v>2566516</v>
      </c>
      <c r="D383" s="28">
        <f t="shared" si="163"/>
        <v>-1546284.42</v>
      </c>
      <c r="E383" s="28">
        <f t="shared" si="163"/>
        <v>1020231.5800000001</v>
      </c>
      <c r="F383" s="28">
        <f>F384+F387+F388</f>
        <v>1020231.5800000001</v>
      </c>
      <c r="G383" s="28">
        <f t="shared" si="163"/>
        <v>1020231.5800000001</v>
      </c>
      <c r="H383" s="28">
        <f t="shared" si="163"/>
        <v>7.2759576141834259E-11</v>
      </c>
    </row>
    <row r="384" spans="1:8" ht="11.25" customHeight="1" x14ac:dyDescent="0.2">
      <c r="A384" s="20">
        <v>44100</v>
      </c>
      <c r="B384" s="27" t="s">
        <v>170</v>
      </c>
      <c r="C384" s="28">
        <f t="shared" ref="C384:H384" si="164">C386+C385</f>
        <v>15000</v>
      </c>
      <c r="D384" s="28">
        <f t="shared" si="164"/>
        <v>17678.8</v>
      </c>
      <c r="E384" s="28">
        <f t="shared" si="164"/>
        <v>32678.799999999999</v>
      </c>
      <c r="F384" s="28">
        <f t="shared" si="164"/>
        <v>32678.799999999999</v>
      </c>
      <c r="G384" s="28">
        <f t="shared" si="164"/>
        <v>32678.799999999999</v>
      </c>
      <c r="H384" s="28">
        <f t="shared" si="164"/>
        <v>0</v>
      </c>
    </row>
    <row r="385" spans="1:8" ht="22.5" customHeight="1" x14ac:dyDescent="0.2">
      <c r="A385" s="30">
        <v>44102</v>
      </c>
      <c r="B385" s="24" t="s">
        <v>231</v>
      </c>
      <c r="C385" s="26">
        <v>15000</v>
      </c>
      <c r="D385" s="26">
        <v>14024.8</v>
      </c>
      <c r="E385" s="26">
        <f>C385+D385</f>
        <v>29024.799999999999</v>
      </c>
      <c r="F385" s="26">
        <v>29024.799999999999</v>
      </c>
      <c r="G385" s="26">
        <f>F385</f>
        <v>29024.799999999999</v>
      </c>
      <c r="H385" s="26">
        <f>E385-G385</f>
        <v>0</v>
      </c>
    </row>
    <row r="386" spans="1:8" ht="11.25" customHeight="1" x14ac:dyDescent="0.2">
      <c r="A386" s="30">
        <v>44103</v>
      </c>
      <c r="B386" s="24" t="s">
        <v>173</v>
      </c>
      <c r="C386" s="26">
        <v>0</v>
      </c>
      <c r="D386" s="26">
        <v>3654</v>
      </c>
      <c r="E386" s="26">
        <f>C386+D386</f>
        <v>3654</v>
      </c>
      <c r="F386" s="26">
        <v>3654</v>
      </c>
      <c r="G386" s="26">
        <f>F386</f>
        <v>3654</v>
      </c>
      <c r="H386" s="26">
        <f>E386-G386</f>
        <v>0</v>
      </c>
    </row>
    <row r="387" spans="1:8" ht="22.5" customHeight="1" x14ac:dyDescent="0.2">
      <c r="A387" s="30">
        <v>44300</v>
      </c>
      <c r="B387" s="24" t="s">
        <v>175</v>
      </c>
      <c r="C387" s="33">
        <v>882358</v>
      </c>
      <c r="D387" s="33">
        <v>-418297.3</v>
      </c>
      <c r="E387" s="26">
        <f>C387+D387</f>
        <v>464060.7</v>
      </c>
      <c r="F387" s="26">
        <v>464060.7</v>
      </c>
      <c r="G387" s="26">
        <f>F387</f>
        <v>464060.7</v>
      </c>
      <c r="H387" s="26">
        <f>E387-G387</f>
        <v>0</v>
      </c>
    </row>
    <row r="388" spans="1:8" ht="11.25" customHeight="1" x14ac:dyDescent="0.2">
      <c r="A388" s="20">
        <v>44600</v>
      </c>
      <c r="B388" s="27" t="s">
        <v>179</v>
      </c>
      <c r="C388" s="28">
        <f t="shared" ref="C388:H388" si="165">C389+C390+C391+C392+C393</f>
        <v>1669158</v>
      </c>
      <c r="D388" s="28">
        <f t="shared" si="165"/>
        <v>-1145665.92</v>
      </c>
      <c r="E388" s="28">
        <f t="shared" si="165"/>
        <v>523492.08000000007</v>
      </c>
      <c r="F388" s="28">
        <f>F389+F390+F391+F392+F393</f>
        <v>523492.08000000007</v>
      </c>
      <c r="G388" s="28">
        <f t="shared" si="165"/>
        <v>523492.08000000007</v>
      </c>
      <c r="H388" s="28">
        <f t="shared" si="165"/>
        <v>7.2759576141834259E-11</v>
      </c>
    </row>
    <row r="389" spans="1:8" ht="11.25" customHeight="1" x14ac:dyDescent="0.2">
      <c r="A389" s="30">
        <v>44601</v>
      </c>
      <c r="B389" s="24" t="s">
        <v>180</v>
      </c>
      <c r="C389" s="26">
        <v>1247876</v>
      </c>
      <c r="D389" s="26">
        <v>-1201925.67</v>
      </c>
      <c r="E389" s="26">
        <f>C389+D389</f>
        <v>45950.330000000075</v>
      </c>
      <c r="F389" s="26">
        <v>45950.33</v>
      </c>
      <c r="G389" s="26">
        <f>F389</f>
        <v>45950.33</v>
      </c>
      <c r="H389" s="26">
        <f>E389-G389</f>
        <v>7.2759576141834259E-11</v>
      </c>
    </row>
    <row r="390" spans="1:8" ht="11.25" customHeight="1" x14ac:dyDescent="0.2">
      <c r="A390" s="30">
        <v>44602</v>
      </c>
      <c r="B390" s="24" t="s">
        <v>181</v>
      </c>
      <c r="C390" s="26">
        <v>0</v>
      </c>
      <c r="D390" s="26">
        <v>93286.87</v>
      </c>
      <c r="E390" s="26">
        <f>C390+D390</f>
        <v>93286.87</v>
      </c>
      <c r="F390" s="26">
        <v>93286.87</v>
      </c>
      <c r="G390" s="26">
        <f>F390</f>
        <v>93286.87</v>
      </c>
      <c r="H390" s="26">
        <f>E390-G390</f>
        <v>0</v>
      </c>
    </row>
    <row r="391" spans="1:8" ht="11.25" customHeight="1" x14ac:dyDescent="0.2">
      <c r="A391" s="30">
        <v>44603</v>
      </c>
      <c r="B391" s="24" t="s">
        <v>182</v>
      </c>
      <c r="C391" s="26">
        <v>301282</v>
      </c>
      <c r="D391" s="26">
        <v>-52410.28</v>
      </c>
      <c r="E391" s="26">
        <f>C391+D391</f>
        <v>248871.72</v>
      </c>
      <c r="F391" s="26">
        <v>248871.72</v>
      </c>
      <c r="G391" s="26">
        <f>F391</f>
        <v>248871.72</v>
      </c>
      <c r="H391" s="26">
        <f>E391-G391</f>
        <v>0</v>
      </c>
    </row>
    <row r="392" spans="1:8" ht="22.5" customHeight="1" x14ac:dyDescent="0.2">
      <c r="A392" s="30">
        <v>44604</v>
      </c>
      <c r="B392" s="24" t="s">
        <v>183</v>
      </c>
      <c r="C392" s="26">
        <v>0</v>
      </c>
      <c r="D392" s="26">
        <v>0</v>
      </c>
      <c r="E392" s="26">
        <f>C392+D392</f>
        <v>0</v>
      </c>
      <c r="F392" s="26">
        <v>0</v>
      </c>
      <c r="G392" s="26">
        <f>F392</f>
        <v>0</v>
      </c>
      <c r="H392" s="26">
        <f>E392-G392</f>
        <v>0</v>
      </c>
    </row>
    <row r="393" spans="1:8" ht="11.25" customHeight="1" x14ac:dyDescent="0.2">
      <c r="A393" s="30">
        <v>44605</v>
      </c>
      <c r="B393" s="24" t="s">
        <v>184</v>
      </c>
      <c r="C393" s="26">
        <v>120000</v>
      </c>
      <c r="D393" s="26">
        <v>15383.16</v>
      </c>
      <c r="E393" s="26">
        <f>C393+D393</f>
        <v>135383.16</v>
      </c>
      <c r="F393" s="26">
        <f>86611.96+28771.2+10000+10000</f>
        <v>135383.16</v>
      </c>
      <c r="G393" s="26">
        <f>F393</f>
        <v>135383.16</v>
      </c>
      <c r="H393" s="26">
        <f>E393-G393</f>
        <v>0</v>
      </c>
    </row>
    <row r="394" spans="1:8" ht="11.25" customHeight="1" x14ac:dyDescent="0.2">
      <c r="A394" s="20">
        <v>4500</v>
      </c>
      <c r="B394" s="27" t="s">
        <v>189</v>
      </c>
      <c r="C394" s="28">
        <f t="shared" ref="C394:H394" si="166">C395</f>
        <v>0</v>
      </c>
      <c r="D394" s="28">
        <f t="shared" si="166"/>
        <v>2237155.34</v>
      </c>
      <c r="E394" s="28">
        <f t="shared" si="166"/>
        <v>2237155.34</v>
      </c>
      <c r="F394" s="28">
        <f t="shared" si="166"/>
        <v>2237155.34</v>
      </c>
      <c r="G394" s="28">
        <f t="shared" si="166"/>
        <v>2237155.34</v>
      </c>
      <c r="H394" s="28">
        <f t="shared" si="166"/>
        <v>0</v>
      </c>
    </row>
    <row r="395" spans="1:8" ht="12" customHeight="1" thickBot="1" x14ac:dyDescent="0.25">
      <c r="A395" s="37">
        <v>45200</v>
      </c>
      <c r="B395" s="58" t="s">
        <v>190</v>
      </c>
      <c r="C395" s="59">
        <v>0</v>
      </c>
      <c r="D395" s="59">
        <v>2237155.34</v>
      </c>
      <c r="E395" s="59">
        <f>C395+D395</f>
        <v>2237155.34</v>
      </c>
      <c r="F395" s="59">
        <v>2237155.34</v>
      </c>
      <c r="G395" s="59">
        <f>F395</f>
        <v>2237155.34</v>
      </c>
      <c r="H395" s="59">
        <f>E395-G395</f>
        <v>0</v>
      </c>
    </row>
    <row r="396" spans="1:8" ht="12" customHeight="1" thickBot="1" x14ac:dyDescent="0.25">
      <c r="A396" s="114"/>
      <c r="B396" s="99" t="s">
        <v>63</v>
      </c>
      <c r="C396" s="115">
        <f t="shared" ref="C396:H396" si="167">C397</f>
        <v>60000</v>
      </c>
      <c r="D396" s="115">
        <f t="shared" si="167"/>
        <v>902979.88</v>
      </c>
      <c r="E396" s="115">
        <f t="shared" si="167"/>
        <v>962979.88</v>
      </c>
      <c r="F396" s="115">
        <f>F397</f>
        <v>962979.88</v>
      </c>
      <c r="G396" s="115">
        <f t="shared" si="167"/>
        <v>962979.88</v>
      </c>
      <c r="H396" s="115">
        <f t="shared" si="167"/>
        <v>0</v>
      </c>
    </row>
    <row r="397" spans="1:8" ht="11.25" customHeight="1" x14ac:dyDescent="0.2">
      <c r="A397" s="16">
        <v>4400</v>
      </c>
      <c r="B397" s="60" t="s">
        <v>169</v>
      </c>
      <c r="C397" s="17">
        <f t="shared" ref="C397:H397" si="168">C398+C401+C402+C403</f>
        <v>60000</v>
      </c>
      <c r="D397" s="17">
        <f t="shared" si="168"/>
        <v>902979.88</v>
      </c>
      <c r="E397" s="17">
        <f t="shared" si="168"/>
        <v>962979.88</v>
      </c>
      <c r="F397" s="17">
        <f>F398+F401+F402+F403</f>
        <v>962979.88</v>
      </c>
      <c r="G397" s="17">
        <f t="shared" si="168"/>
        <v>962979.88</v>
      </c>
      <c r="H397" s="17">
        <f t="shared" si="168"/>
        <v>0</v>
      </c>
    </row>
    <row r="398" spans="1:8" ht="11.25" customHeight="1" x14ac:dyDescent="0.2">
      <c r="A398" s="20">
        <v>44100</v>
      </c>
      <c r="B398" s="27" t="s">
        <v>170</v>
      </c>
      <c r="C398" s="28">
        <f t="shared" ref="C398:H398" si="169">C399+C400+C401</f>
        <v>60000</v>
      </c>
      <c r="D398" s="28">
        <f t="shared" si="169"/>
        <v>-30660.120000000003</v>
      </c>
      <c r="E398" s="28">
        <f t="shared" si="169"/>
        <v>29339.879999999997</v>
      </c>
      <c r="F398" s="28">
        <f t="shared" si="169"/>
        <v>29339.879999999997</v>
      </c>
      <c r="G398" s="28">
        <f t="shared" si="169"/>
        <v>29339.879999999997</v>
      </c>
      <c r="H398" s="28">
        <f t="shared" si="169"/>
        <v>0</v>
      </c>
    </row>
    <row r="399" spans="1:8" ht="11.25" customHeight="1" x14ac:dyDescent="0.2">
      <c r="A399" s="30">
        <v>44102</v>
      </c>
      <c r="B399" s="24" t="s">
        <v>172</v>
      </c>
      <c r="C399" s="26">
        <v>35000</v>
      </c>
      <c r="D399" s="26">
        <v>-15048</v>
      </c>
      <c r="E399" s="26">
        <f>C399+D399</f>
        <v>19952</v>
      </c>
      <c r="F399" s="26">
        <v>19952</v>
      </c>
      <c r="G399" s="26">
        <f>F399</f>
        <v>19952</v>
      </c>
      <c r="H399" s="26">
        <f>E399-G399</f>
        <v>0</v>
      </c>
    </row>
    <row r="400" spans="1:8" ht="11.25" customHeight="1" x14ac:dyDescent="0.2">
      <c r="A400" s="30">
        <v>44103</v>
      </c>
      <c r="B400" s="24" t="s">
        <v>173</v>
      </c>
      <c r="C400" s="26">
        <v>25000</v>
      </c>
      <c r="D400" s="26">
        <v>-15612.12</v>
      </c>
      <c r="E400" s="26">
        <f>C400+D400</f>
        <v>9387.8799999999992</v>
      </c>
      <c r="F400" s="26">
        <v>9387.8799999999992</v>
      </c>
      <c r="G400" s="26">
        <f>F400</f>
        <v>9387.8799999999992</v>
      </c>
      <c r="H400" s="26">
        <f>E400-G400</f>
        <v>0</v>
      </c>
    </row>
    <row r="401" spans="1:19" ht="22.5" customHeight="1" x14ac:dyDescent="0.2">
      <c r="A401" s="30">
        <v>44200</v>
      </c>
      <c r="B401" s="24" t="s">
        <v>191</v>
      </c>
      <c r="C401" s="26">
        <v>0</v>
      </c>
      <c r="D401" s="26">
        <v>0</v>
      </c>
      <c r="E401" s="26">
        <f>C401+D401</f>
        <v>0</v>
      </c>
      <c r="F401" s="26">
        <v>0</v>
      </c>
      <c r="G401" s="26">
        <f>F401</f>
        <v>0</v>
      </c>
      <c r="H401" s="26">
        <f>E401-G401</f>
        <v>0</v>
      </c>
    </row>
    <row r="402" spans="1:19" ht="22.5" customHeight="1" x14ac:dyDescent="0.2">
      <c r="A402" s="30">
        <v>44300</v>
      </c>
      <c r="B402" s="24" t="s">
        <v>175</v>
      </c>
      <c r="C402" s="33">
        <v>0</v>
      </c>
      <c r="D402" s="33">
        <v>0</v>
      </c>
      <c r="E402" s="33">
        <f>C402+D402</f>
        <v>0</v>
      </c>
      <c r="F402" s="33">
        <v>0</v>
      </c>
      <c r="G402" s="33">
        <f>F402</f>
        <v>0</v>
      </c>
      <c r="H402" s="33">
        <f>E402-G402</f>
        <v>0</v>
      </c>
    </row>
    <row r="403" spans="1:19" ht="11.25" customHeight="1" x14ac:dyDescent="0.2">
      <c r="A403" s="20">
        <v>44600</v>
      </c>
      <c r="B403" s="27" t="s">
        <v>179</v>
      </c>
      <c r="C403" s="28">
        <f t="shared" ref="C403:H403" si="170">C404+C405+C406+C407+C408</f>
        <v>0</v>
      </c>
      <c r="D403" s="28">
        <f t="shared" si="170"/>
        <v>933640</v>
      </c>
      <c r="E403" s="28">
        <f t="shared" si="170"/>
        <v>933640</v>
      </c>
      <c r="F403" s="28">
        <f>SUM(F404:F408)</f>
        <v>933640</v>
      </c>
      <c r="G403" s="28">
        <f t="shared" si="170"/>
        <v>933640</v>
      </c>
      <c r="H403" s="28">
        <f t="shared" si="170"/>
        <v>0</v>
      </c>
    </row>
    <row r="404" spans="1:19" ht="11.25" customHeight="1" x14ac:dyDescent="0.2">
      <c r="A404" s="30">
        <v>44601</v>
      </c>
      <c r="B404" s="24" t="s">
        <v>180</v>
      </c>
      <c r="C404" s="26">
        <v>0</v>
      </c>
      <c r="D404" s="26">
        <v>911895</v>
      </c>
      <c r="E404" s="26">
        <f>C404+D404</f>
        <v>911895</v>
      </c>
      <c r="F404" s="26">
        <v>911895</v>
      </c>
      <c r="G404" s="26">
        <f>F404</f>
        <v>911895</v>
      </c>
      <c r="H404" s="26">
        <f>E404-G404</f>
        <v>0</v>
      </c>
    </row>
    <row r="405" spans="1:19" ht="11.25" customHeight="1" x14ac:dyDescent="0.2">
      <c r="A405" s="30">
        <v>44602</v>
      </c>
      <c r="B405" s="24" t="s">
        <v>181</v>
      </c>
      <c r="C405" s="26">
        <v>0</v>
      </c>
      <c r="D405" s="26">
        <v>0</v>
      </c>
      <c r="E405" s="26">
        <f>C405+D405</f>
        <v>0</v>
      </c>
      <c r="F405" s="26">
        <v>0</v>
      </c>
      <c r="G405" s="26">
        <f>F405</f>
        <v>0</v>
      </c>
      <c r="H405" s="26">
        <f>E405-G405</f>
        <v>0</v>
      </c>
    </row>
    <row r="406" spans="1:19" ht="11.25" customHeight="1" x14ac:dyDescent="0.2">
      <c r="A406" s="30">
        <v>44603</v>
      </c>
      <c r="B406" s="24" t="s">
        <v>244</v>
      </c>
      <c r="C406" s="26">
        <v>0</v>
      </c>
      <c r="D406" s="26">
        <v>19182</v>
      </c>
      <c r="E406" s="26">
        <f>C406+D406</f>
        <v>19182</v>
      </c>
      <c r="F406" s="26">
        <v>19182</v>
      </c>
      <c r="G406" s="26">
        <f>F406</f>
        <v>19182</v>
      </c>
      <c r="H406" s="26">
        <f>E406-G406</f>
        <v>0</v>
      </c>
    </row>
    <row r="407" spans="1:19" ht="22.5" customHeight="1" x14ac:dyDescent="0.2">
      <c r="A407" s="30">
        <v>44604</v>
      </c>
      <c r="B407" s="24" t="s">
        <v>183</v>
      </c>
      <c r="C407" s="26">
        <v>0</v>
      </c>
      <c r="D407" s="26">
        <v>0</v>
      </c>
      <c r="E407" s="26">
        <f>C407+D407</f>
        <v>0</v>
      </c>
      <c r="F407" s="26">
        <v>0</v>
      </c>
      <c r="G407" s="26">
        <f>F407</f>
        <v>0</v>
      </c>
      <c r="H407" s="26">
        <f>E407-G407</f>
        <v>0</v>
      </c>
    </row>
    <row r="408" spans="1:19" ht="11.25" customHeight="1" x14ac:dyDescent="0.2">
      <c r="A408" s="30">
        <v>44605</v>
      </c>
      <c r="B408" s="24" t="s">
        <v>184</v>
      </c>
      <c r="C408" s="26">
        <v>0</v>
      </c>
      <c r="D408" s="26">
        <v>2563</v>
      </c>
      <c r="E408" s="26">
        <f>C408+D408</f>
        <v>2563</v>
      </c>
      <c r="F408" s="26">
        <v>2563</v>
      </c>
      <c r="G408" s="26">
        <f>F408</f>
        <v>2563</v>
      </c>
      <c r="H408" s="26">
        <f>E408-G408</f>
        <v>0</v>
      </c>
    </row>
    <row r="409" spans="1:19" ht="22.5" customHeight="1" x14ac:dyDescent="0.2">
      <c r="A409" s="20">
        <v>5000</v>
      </c>
      <c r="B409" s="61" t="s">
        <v>192</v>
      </c>
      <c r="C409" s="28">
        <f>C411+C422+C432+C440+C418+C425</f>
        <v>100000</v>
      </c>
      <c r="D409" s="28">
        <f>D411+D422+D432+D440+D418+D425</f>
        <v>798851.25</v>
      </c>
      <c r="E409" s="28">
        <f t="shared" ref="E409:G409" si="171">E411+E422+E432+E440+E418+E425</f>
        <v>898851.25</v>
      </c>
      <c r="F409" s="28">
        <f>F411+F422+F432+F440+F418+F425</f>
        <v>898851.25</v>
      </c>
      <c r="G409" s="28">
        <f t="shared" si="171"/>
        <v>898851.25</v>
      </c>
      <c r="H409" s="28">
        <f>H411+H422+H432+H440+H418+H425</f>
        <v>0</v>
      </c>
    </row>
    <row r="410" spans="1:19" s="11" customFormat="1" ht="13.5" customHeight="1" x14ac:dyDescent="0.2">
      <c r="A410" s="30"/>
      <c r="B410" s="49"/>
      <c r="C410" s="33"/>
      <c r="D410" s="33"/>
      <c r="E410" s="33"/>
      <c r="F410" s="33"/>
      <c r="G410" s="33"/>
      <c r="H410" s="33"/>
    </row>
    <row r="411" spans="1:19" ht="11.25" customHeight="1" x14ac:dyDescent="0.2">
      <c r="A411" s="107"/>
      <c r="B411" s="95" t="s">
        <v>12</v>
      </c>
      <c r="C411" s="108">
        <f t="shared" ref="C411:H411" si="172">C412+C416</f>
        <v>0</v>
      </c>
      <c r="D411" s="108">
        <f t="shared" si="172"/>
        <v>746951.32</v>
      </c>
      <c r="E411" s="108">
        <f t="shared" si="172"/>
        <v>746951.32</v>
      </c>
      <c r="F411" s="108">
        <f t="shared" si="172"/>
        <v>746951.32</v>
      </c>
      <c r="G411" s="108">
        <f t="shared" si="172"/>
        <v>746951.32</v>
      </c>
      <c r="H411" s="108">
        <f t="shared" si="172"/>
        <v>0</v>
      </c>
    </row>
    <row r="412" spans="1:19" ht="22.5" customHeight="1" x14ac:dyDescent="0.2">
      <c r="A412" s="20">
        <v>5100</v>
      </c>
      <c r="B412" s="27" t="s">
        <v>193</v>
      </c>
      <c r="C412" s="28">
        <f t="shared" ref="C412:H412" si="173">C413+C414+C415</f>
        <v>0</v>
      </c>
      <c r="D412" s="28">
        <f t="shared" si="173"/>
        <v>86951.33</v>
      </c>
      <c r="E412" s="28">
        <f t="shared" si="173"/>
        <v>86951.33</v>
      </c>
      <c r="F412" s="28">
        <f t="shared" si="173"/>
        <v>86951.33</v>
      </c>
      <c r="G412" s="28">
        <f t="shared" si="173"/>
        <v>86951.33</v>
      </c>
      <c r="H412" s="28">
        <f t="shared" si="173"/>
        <v>0</v>
      </c>
    </row>
    <row r="413" spans="1:19" ht="11.25" customHeight="1" x14ac:dyDescent="0.2">
      <c r="A413" s="30">
        <v>51100</v>
      </c>
      <c r="B413" s="24" t="s">
        <v>194</v>
      </c>
      <c r="C413" s="26">
        <v>0</v>
      </c>
      <c r="D413" s="26">
        <v>3185.99</v>
      </c>
      <c r="E413" s="26">
        <f>D413+C413</f>
        <v>3185.99</v>
      </c>
      <c r="F413" s="26">
        <v>3185.99</v>
      </c>
      <c r="G413" s="26">
        <f>F413</f>
        <v>3185.99</v>
      </c>
      <c r="H413" s="26">
        <f>E413-F413</f>
        <v>0</v>
      </c>
    </row>
    <row r="414" spans="1:19" s="11" customFormat="1" ht="22.5" customHeight="1" x14ac:dyDescent="0.2">
      <c r="A414" s="30">
        <v>51500</v>
      </c>
      <c r="B414" s="24" t="s">
        <v>195</v>
      </c>
      <c r="C414" s="26">
        <v>0</v>
      </c>
      <c r="D414" s="26">
        <v>83765.34</v>
      </c>
      <c r="E414" s="26">
        <f>D414+C414</f>
        <v>83765.34</v>
      </c>
      <c r="F414" s="26">
        <v>83765.34</v>
      </c>
      <c r="G414" s="26">
        <f>F414</f>
        <v>83765.34</v>
      </c>
      <c r="H414" s="26">
        <f>E414-F414</f>
        <v>0</v>
      </c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22.5" customHeight="1" x14ac:dyDescent="0.2">
      <c r="A415" s="30">
        <v>51900</v>
      </c>
      <c r="B415" s="24" t="s">
        <v>196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</row>
    <row r="416" spans="1:19" ht="11.25" customHeight="1" x14ac:dyDescent="0.2">
      <c r="A416" s="20">
        <v>5400</v>
      </c>
      <c r="B416" s="27" t="s">
        <v>197</v>
      </c>
      <c r="C416" s="28">
        <f t="shared" ref="C416:G416" si="174">C417</f>
        <v>0</v>
      </c>
      <c r="D416" s="28">
        <f t="shared" si="174"/>
        <v>659999.99</v>
      </c>
      <c r="E416" s="28">
        <f t="shared" si="174"/>
        <v>659999.99</v>
      </c>
      <c r="F416" s="28">
        <f t="shared" si="174"/>
        <v>659999.99</v>
      </c>
      <c r="G416" s="28">
        <f t="shared" si="174"/>
        <v>659999.99</v>
      </c>
      <c r="H416" s="28">
        <f>H417</f>
        <v>0</v>
      </c>
    </row>
    <row r="417" spans="1:8" ht="11.25" customHeight="1" x14ac:dyDescent="0.2">
      <c r="A417" s="30">
        <v>54100</v>
      </c>
      <c r="B417" s="24" t="s">
        <v>198</v>
      </c>
      <c r="C417" s="26">
        <v>0</v>
      </c>
      <c r="D417" s="26">
        <v>659999.99</v>
      </c>
      <c r="E417" s="26">
        <f>C417+D417</f>
        <v>659999.99</v>
      </c>
      <c r="F417" s="26">
        <v>659999.99</v>
      </c>
      <c r="G417" s="26">
        <f>F417</f>
        <v>659999.99</v>
      </c>
      <c r="H417" s="26">
        <f>E417-G417</f>
        <v>0</v>
      </c>
    </row>
    <row r="418" spans="1:8" ht="11.25" customHeight="1" x14ac:dyDescent="0.2">
      <c r="A418" s="107"/>
      <c r="B418" s="100" t="s">
        <v>258</v>
      </c>
      <c r="C418" s="108">
        <f>C419</f>
        <v>0</v>
      </c>
      <c r="D418" s="108">
        <f t="shared" ref="D418:H420" si="175">D419</f>
        <v>6000</v>
      </c>
      <c r="E418" s="108">
        <f t="shared" si="175"/>
        <v>6000</v>
      </c>
      <c r="F418" s="108">
        <f t="shared" si="175"/>
        <v>6000</v>
      </c>
      <c r="G418" s="108">
        <f t="shared" si="175"/>
        <v>6000</v>
      </c>
      <c r="H418" s="108">
        <f t="shared" si="175"/>
        <v>0</v>
      </c>
    </row>
    <row r="419" spans="1:8" ht="11.25" customHeight="1" x14ac:dyDescent="0.2">
      <c r="A419" s="20">
        <v>5800</v>
      </c>
      <c r="B419" s="61" t="s">
        <v>199</v>
      </c>
      <c r="C419" s="35">
        <f>C420</f>
        <v>0</v>
      </c>
      <c r="D419" s="35">
        <f t="shared" si="175"/>
        <v>6000</v>
      </c>
      <c r="E419" s="35">
        <f t="shared" si="175"/>
        <v>6000</v>
      </c>
      <c r="F419" s="28">
        <f t="shared" si="175"/>
        <v>6000</v>
      </c>
      <c r="G419" s="35">
        <f t="shared" si="175"/>
        <v>6000</v>
      </c>
      <c r="H419" s="35">
        <f t="shared" si="175"/>
        <v>0</v>
      </c>
    </row>
    <row r="420" spans="1:8" ht="22.5" customHeight="1" x14ac:dyDescent="0.2">
      <c r="A420" s="20">
        <v>5100</v>
      </c>
      <c r="B420" s="27" t="s">
        <v>193</v>
      </c>
      <c r="C420" s="35">
        <f>C421</f>
        <v>0</v>
      </c>
      <c r="D420" s="35">
        <f>D421</f>
        <v>6000</v>
      </c>
      <c r="E420" s="35">
        <f t="shared" si="175"/>
        <v>6000</v>
      </c>
      <c r="F420" s="28">
        <f t="shared" si="175"/>
        <v>6000</v>
      </c>
      <c r="G420" s="35">
        <f t="shared" si="175"/>
        <v>6000</v>
      </c>
      <c r="H420" s="35">
        <f t="shared" si="175"/>
        <v>0</v>
      </c>
    </row>
    <row r="421" spans="1:8" ht="11.25" customHeight="1" x14ac:dyDescent="0.2">
      <c r="A421" s="30">
        <v>51100</v>
      </c>
      <c r="B421" s="24" t="s">
        <v>194</v>
      </c>
      <c r="C421" s="26">
        <v>0</v>
      </c>
      <c r="D421" s="26">
        <v>6000</v>
      </c>
      <c r="E421" s="26">
        <f>C421+D421</f>
        <v>6000</v>
      </c>
      <c r="F421" s="26">
        <v>6000</v>
      </c>
      <c r="G421" s="26">
        <f>F421</f>
        <v>6000</v>
      </c>
      <c r="H421" s="26">
        <f>E421-G421</f>
        <v>0</v>
      </c>
    </row>
    <row r="422" spans="1:8" ht="11.25" customHeight="1" x14ac:dyDescent="0.2">
      <c r="A422" s="107"/>
      <c r="B422" s="95" t="s">
        <v>200</v>
      </c>
      <c r="C422" s="108">
        <f t="shared" ref="C422:H423" si="176">C423</f>
        <v>0</v>
      </c>
      <c r="D422" s="108">
        <f t="shared" si="176"/>
        <v>52200</v>
      </c>
      <c r="E422" s="108">
        <f t="shared" si="176"/>
        <v>52200</v>
      </c>
      <c r="F422" s="108">
        <f t="shared" si="176"/>
        <v>52200</v>
      </c>
      <c r="G422" s="108">
        <f t="shared" si="176"/>
        <v>52200</v>
      </c>
      <c r="H422" s="108">
        <f t="shared" si="176"/>
        <v>0</v>
      </c>
    </row>
    <row r="423" spans="1:8" ht="22.5" customHeight="1" x14ac:dyDescent="0.2">
      <c r="A423" s="20">
        <v>5100</v>
      </c>
      <c r="B423" s="27" t="s">
        <v>193</v>
      </c>
      <c r="C423" s="28">
        <f t="shared" si="176"/>
        <v>0</v>
      </c>
      <c r="D423" s="28">
        <f t="shared" si="176"/>
        <v>52200</v>
      </c>
      <c r="E423" s="28">
        <f t="shared" si="176"/>
        <v>52200</v>
      </c>
      <c r="F423" s="28">
        <f t="shared" si="176"/>
        <v>52200</v>
      </c>
      <c r="G423" s="28">
        <f t="shared" si="176"/>
        <v>52200</v>
      </c>
      <c r="H423" s="28">
        <f t="shared" si="176"/>
        <v>0</v>
      </c>
    </row>
    <row r="424" spans="1:8" ht="22.5" customHeight="1" x14ac:dyDescent="0.2">
      <c r="A424" s="30">
        <v>51500</v>
      </c>
      <c r="B424" s="4" t="s">
        <v>257</v>
      </c>
      <c r="C424" s="26">
        <v>0</v>
      </c>
      <c r="D424" s="26">
        <v>52200</v>
      </c>
      <c r="E424" s="26">
        <f>C424+D424</f>
        <v>52200</v>
      </c>
      <c r="F424" s="26">
        <v>52200</v>
      </c>
      <c r="G424" s="26">
        <f>F424</f>
        <v>52200</v>
      </c>
      <c r="H424" s="26">
        <f>E424-G424</f>
        <v>0</v>
      </c>
    </row>
    <row r="425" spans="1:8" ht="11.25" customHeight="1" x14ac:dyDescent="0.2">
      <c r="A425" s="107"/>
      <c r="B425" s="95" t="s">
        <v>57</v>
      </c>
      <c r="C425" s="108">
        <f t="shared" ref="C425:H425" si="177">C426+C429</f>
        <v>0</v>
      </c>
      <c r="D425" s="108">
        <f t="shared" si="177"/>
        <v>22100</v>
      </c>
      <c r="E425" s="108">
        <f t="shared" si="177"/>
        <v>22100</v>
      </c>
      <c r="F425" s="108">
        <f t="shared" si="177"/>
        <v>22100</v>
      </c>
      <c r="G425" s="108">
        <f t="shared" si="177"/>
        <v>22100</v>
      </c>
      <c r="H425" s="108">
        <f t="shared" si="177"/>
        <v>0</v>
      </c>
    </row>
    <row r="426" spans="1:8" ht="22.5" customHeight="1" x14ac:dyDescent="0.2">
      <c r="A426" s="20">
        <v>5100</v>
      </c>
      <c r="B426" s="27" t="s">
        <v>193</v>
      </c>
      <c r="C426" s="28">
        <f t="shared" ref="C426:H426" si="178">C427+C428</f>
        <v>0</v>
      </c>
      <c r="D426" s="28">
        <f t="shared" si="178"/>
        <v>0</v>
      </c>
      <c r="E426" s="28">
        <f t="shared" si="178"/>
        <v>0</v>
      </c>
      <c r="F426" s="28">
        <f t="shared" si="178"/>
        <v>0</v>
      </c>
      <c r="G426" s="28">
        <f t="shared" si="178"/>
        <v>0</v>
      </c>
      <c r="H426" s="28">
        <f t="shared" si="178"/>
        <v>0</v>
      </c>
    </row>
    <row r="427" spans="1:8" ht="11.25" customHeight="1" x14ac:dyDescent="0.2">
      <c r="A427" s="30">
        <v>51100</v>
      </c>
      <c r="B427" s="24" t="s">
        <v>194</v>
      </c>
      <c r="C427" s="26">
        <v>0</v>
      </c>
      <c r="D427" s="26">
        <v>0</v>
      </c>
      <c r="E427" s="26">
        <f>C427+D427</f>
        <v>0</v>
      </c>
      <c r="F427" s="26">
        <v>0</v>
      </c>
      <c r="G427" s="26">
        <f>F427</f>
        <v>0</v>
      </c>
      <c r="H427" s="26">
        <f>E427-G427</f>
        <v>0</v>
      </c>
    </row>
    <row r="428" spans="1:8" ht="22.5" customHeight="1" x14ac:dyDescent="0.2">
      <c r="A428" s="30">
        <v>51500</v>
      </c>
      <c r="B428" s="24" t="s">
        <v>195</v>
      </c>
      <c r="C428" s="26">
        <v>0</v>
      </c>
      <c r="D428" s="26">
        <v>0</v>
      </c>
      <c r="E428" s="26">
        <f>C428+D428</f>
        <v>0</v>
      </c>
      <c r="F428" s="26">
        <v>0</v>
      </c>
      <c r="G428" s="26">
        <f>F428</f>
        <v>0</v>
      </c>
      <c r="H428" s="26">
        <f>E428-G428</f>
        <v>0</v>
      </c>
    </row>
    <row r="429" spans="1:8" ht="11.25" customHeight="1" x14ac:dyDescent="0.2">
      <c r="A429" s="20">
        <v>5600</v>
      </c>
      <c r="B429" s="5" t="s">
        <v>253</v>
      </c>
      <c r="C429" s="62">
        <f t="shared" ref="C429:H430" si="179">C430</f>
        <v>0</v>
      </c>
      <c r="D429" s="62">
        <f t="shared" si="179"/>
        <v>22100</v>
      </c>
      <c r="E429" s="62">
        <f t="shared" si="179"/>
        <v>22100</v>
      </c>
      <c r="F429" s="62">
        <f t="shared" si="179"/>
        <v>22100</v>
      </c>
      <c r="G429" s="62">
        <f t="shared" si="179"/>
        <v>22100</v>
      </c>
      <c r="H429" s="62">
        <f t="shared" si="179"/>
        <v>0</v>
      </c>
    </row>
    <row r="430" spans="1:8" ht="11.25" customHeight="1" x14ac:dyDescent="0.2">
      <c r="A430" s="20">
        <v>56100</v>
      </c>
      <c r="B430" s="5" t="s">
        <v>253</v>
      </c>
      <c r="C430" s="28">
        <f>C431</f>
        <v>0</v>
      </c>
      <c r="D430" s="28">
        <f t="shared" si="179"/>
        <v>22100</v>
      </c>
      <c r="E430" s="28">
        <f t="shared" si="179"/>
        <v>22100</v>
      </c>
      <c r="F430" s="28">
        <f>F431</f>
        <v>22100</v>
      </c>
      <c r="G430" s="28">
        <f t="shared" si="179"/>
        <v>22100</v>
      </c>
      <c r="H430" s="28">
        <f t="shared" si="179"/>
        <v>0</v>
      </c>
    </row>
    <row r="431" spans="1:8" ht="11.25" customHeight="1" x14ac:dyDescent="0.2">
      <c r="A431" s="52">
        <v>56100</v>
      </c>
      <c r="B431" s="4" t="s">
        <v>254</v>
      </c>
      <c r="C431" s="26">
        <v>0</v>
      </c>
      <c r="D431" s="26">
        <v>22100</v>
      </c>
      <c r="E431" s="26">
        <f>D431+C431</f>
        <v>22100</v>
      </c>
      <c r="F431" s="26">
        <v>22100</v>
      </c>
      <c r="G431" s="26">
        <f>F431</f>
        <v>22100</v>
      </c>
      <c r="H431" s="26">
        <f>E431-G431</f>
        <v>0</v>
      </c>
    </row>
    <row r="432" spans="1:8" ht="11.25" customHeight="1" x14ac:dyDescent="0.2">
      <c r="A432" s="107"/>
      <c r="B432" s="95" t="s">
        <v>63</v>
      </c>
      <c r="C432" s="108">
        <f t="shared" ref="C432:H432" si="180">C433+C436+C438</f>
        <v>100000</v>
      </c>
      <c r="D432" s="108">
        <f t="shared" si="180"/>
        <v>-28400.07</v>
      </c>
      <c r="E432" s="108">
        <f t="shared" si="180"/>
        <v>71599.929999999993</v>
      </c>
      <c r="F432" s="108">
        <f t="shared" si="180"/>
        <v>71599.929999999993</v>
      </c>
      <c r="G432" s="108">
        <f t="shared" si="180"/>
        <v>71599.929999999993</v>
      </c>
      <c r="H432" s="108">
        <f t="shared" si="180"/>
        <v>0</v>
      </c>
    </row>
    <row r="433" spans="1:8" ht="15.75" customHeight="1" x14ac:dyDescent="0.2">
      <c r="A433" s="20">
        <v>5100</v>
      </c>
      <c r="B433" s="27" t="s">
        <v>193</v>
      </c>
      <c r="C433" s="28">
        <f t="shared" ref="C433:H433" si="181">C435+C434</f>
        <v>50000</v>
      </c>
      <c r="D433" s="28">
        <f t="shared" si="181"/>
        <v>21599.93</v>
      </c>
      <c r="E433" s="28">
        <f t="shared" si="181"/>
        <v>71599.929999999993</v>
      </c>
      <c r="F433" s="28">
        <f t="shared" si="181"/>
        <v>71599.929999999993</v>
      </c>
      <c r="G433" s="28">
        <f t="shared" si="181"/>
        <v>71599.929999999993</v>
      </c>
      <c r="H433" s="28">
        <f t="shared" si="181"/>
        <v>0</v>
      </c>
    </row>
    <row r="434" spans="1:8" ht="11.25" customHeight="1" x14ac:dyDescent="0.2">
      <c r="A434" s="30">
        <v>51100</v>
      </c>
      <c r="B434" s="24" t="s">
        <v>194</v>
      </c>
      <c r="C434" s="26">
        <v>25000</v>
      </c>
      <c r="D434" s="26">
        <v>-25000</v>
      </c>
      <c r="E434" s="26">
        <f>C434+D434</f>
        <v>0</v>
      </c>
      <c r="F434" s="26">
        <v>0</v>
      </c>
      <c r="G434" s="26">
        <f>F434</f>
        <v>0</v>
      </c>
      <c r="H434" s="26">
        <f>E434-G434</f>
        <v>0</v>
      </c>
    </row>
    <row r="435" spans="1:8" ht="22.5" customHeight="1" x14ac:dyDescent="0.2">
      <c r="A435" s="30">
        <v>51500</v>
      </c>
      <c r="B435" s="24" t="s">
        <v>195</v>
      </c>
      <c r="C435" s="26">
        <v>25000</v>
      </c>
      <c r="D435" s="26">
        <v>46599.93</v>
      </c>
      <c r="E435" s="26">
        <f>C435+D435</f>
        <v>71599.929999999993</v>
      </c>
      <c r="F435" s="26">
        <v>71599.929999999993</v>
      </c>
      <c r="G435" s="26">
        <f>F435</f>
        <v>71599.929999999993</v>
      </c>
      <c r="H435" s="26">
        <f>E435-G435</f>
        <v>0</v>
      </c>
    </row>
    <row r="436" spans="1:8" ht="11.25" customHeight="1" x14ac:dyDescent="0.2">
      <c r="A436" s="20">
        <v>5400</v>
      </c>
      <c r="B436" s="27" t="s">
        <v>197</v>
      </c>
      <c r="C436" s="28">
        <f>C437</f>
        <v>0</v>
      </c>
      <c r="D436" s="28">
        <f t="shared" ref="D436:G436" si="182">D437</f>
        <v>0</v>
      </c>
      <c r="E436" s="28">
        <f t="shared" si="182"/>
        <v>0</v>
      </c>
      <c r="F436" s="28">
        <f t="shared" si="182"/>
        <v>0</v>
      </c>
      <c r="G436" s="28">
        <f t="shared" si="182"/>
        <v>0</v>
      </c>
      <c r="H436" s="28">
        <f>H437</f>
        <v>0</v>
      </c>
    </row>
    <row r="437" spans="1:8" ht="11.25" customHeight="1" x14ac:dyDescent="0.2">
      <c r="A437" s="30">
        <v>54100</v>
      </c>
      <c r="B437" s="24" t="s">
        <v>198</v>
      </c>
      <c r="C437" s="26">
        <v>0</v>
      </c>
      <c r="D437" s="26"/>
      <c r="E437" s="26">
        <v>0</v>
      </c>
      <c r="F437" s="26">
        <v>0</v>
      </c>
      <c r="G437" s="26">
        <f>E437+F437</f>
        <v>0</v>
      </c>
      <c r="H437" s="26">
        <v>0</v>
      </c>
    </row>
    <row r="438" spans="1:8" ht="11.25" customHeight="1" x14ac:dyDescent="0.2">
      <c r="A438" s="20">
        <v>5900</v>
      </c>
      <c r="B438" s="27" t="s">
        <v>203</v>
      </c>
      <c r="C438" s="28">
        <f t="shared" ref="C438:H438" si="183">C439</f>
        <v>50000</v>
      </c>
      <c r="D438" s="28">
        <f t="shared" si="183"/>
        <v>-50000</v>
      </c>
      <c r="E438" s="28">
        <f t="shared" si="183"/>
        <v>0</v>
      </c>
      <c r="F438" s="28">
        <f t="shared" si="183"/>
        <v>0</v>
      </c>
      <c r="G438" s="28">
        <f t="shared" si="183"/>
        <v>0</v>
      </c>
      <c r="H438" s="28">
        <f t="shared" si="183"/>
        <v>0</v>
      </c>
    </row>
    <row r="439" spans="1:8" ht="11.25" customHeight="1" x14ac:dyDescent="0.2">
      <c r="A439" s="30">
        <v>59100</v>
      </c>
      <c r="B439" s="24" t="s">
        <v>204</v>
      </c>
      <c r="C439" s="26">
        <v>50000</v>
      </c>
      <c r="D439" s="26">
        <v>-50000</v>
      </c>
      <c r="E439" s="26">
        <f>C439+D439</f>
        <v>0</v>
      </c>
      <c r="F439" s="26">
        <v>0</v>
      </c>
      <c r="G439" s="26">
        <f>F439</f>
        <v>0</v>
      </c>
      <c r="H439" s="26">
        <f>E439-G439</f>
        <v>0</v>
      </c>
    </row>
    <row r="440" spans="1:8" ht="11.25" customHeight="1" x14ac:dyDescent="0.2">
      <c r="A440" s="107"/>
      <c r="B440" s="95" t="s">
        <v>61</v>
      </c>
      <c r="C440" s="108">
        <f t="shared" ref="C440:H440" si="184">C441+C444</f>
        <v>0</v>
      </c>
      <c r="D440" s="108">
        <f t="shared" si="184"/>
        <v>0</v>
      </c>
      <c r="E440" s="108">
        <f t="shared" si="184"/>
        <v>0</v>
      </c>
      <c r="F440" s="108">
        <f t="shared" si="184"/>
        <v>0</v>
      </c>
      <c r="G440" s="108">
        <f t="shared" si="184"/>
        <v>0</v>
      </c>
      <c r="H440" s="108">
        <f t="shared" si="184"/>
        <v>0</v>
      </c>
    </row>
    <row r="441" spans="1:8" ht="22.5" customHeight="1" x14ac:dyDescent="0.2">
      <c r="A441" s="30">
        <v>5100</v>
      </c>
      <c r="B441" s="43" t="s">
        <v>193</v>
      </c>
      <c r="C441" s="33">
        <f t="shared" ref="C441:H441" si="185">C442+C443</f>
        <v>0</v>
      </c>
      <c r="D441" s="33">
        <f t="shared" si="185"/>
        <v>0</v>
      </c>
      <c r="E441" s="33">
        <f t="shared" si="185"/>
        <v>0</v>
      </c>
      <c r="F441" s="33">
        <f t="shared" si="185"/>
        <v>0</v>
      </c>
      <c r="G441" s="33">
        <f t="shared" si="185"/>
        <v>0</v>
      </c>
      <c r="H441" s="33">
        <f t="shared" si="185"/>
        <v>0</v>
      </c>
    </row>
    <row r="442" spans="1:8" ht="11.25" customHeight="1" x14ac:dyDescent="0.2">
      <c r="A442" s="30">
        <v>51100</v>
      </c>
      <c r="B442" s="24" t="s">
        <v>194</v>
      </c>
      <c r="C442" s="26">
        <v>0</v>
      </c>
      <c r="D442" s="26">
        <v>0</v>
      </c>
      <c r="E442" s="26">
        <f>C442+D442</f>
        <v>0</v>
      </c>
      <c r="F442" s="26">
        <v>0</v>
      </c>
      <c r="G442" s="26">
        <f>F442</f>
        <v>0</v>
      </c>
      <c r="H442" s="26">
        <f>E442-G442</f>
        <v>0</v>
      </c>
    </row>
    <row r="443" spans="1:8" ht="22.5" customHeight="1" x14ac:dyDescent="0.2">
      <c r="A443" s="30">
        <v>51500</v>
      </c>
      <c r="B443" s="24" t="s">
        <v>195</v>
      </c>
      <c r="C443" s="26">
        <v>0</v>
      </c>
      <c r="D443" s="26">
        <v>0</v>
      </c>
      <c r="E443" s="26">
        <f>C443+D443</f>
        <v>0</v>
      </c>
      <c r="F443" s="26">
        <v>0</v>
      </c>
      <c r="G443" s="26">
        <f>F443</f>
        <v>0</v>
      </c>
      <c r="H443" s="26">
        <f>E443-G443</f>
        <v>0</v>
      </c>
    </row>
    <row r="444" spans="1:8" ht="11.25" customHeight="1" x14ac:dyDescent="0.2">
      <c r="A444" s="20">
        <v>5400</v>
      </c>
      <c r="B444" s="27" t="s">
        <v>197</v>
      </c>
      <c r="C444" s="62">
        <f>C445</f>
        <v>0</v>
      </c>
      <c r="D444" s="62">
        <f t="shared" ref="D444:H445" si="186">D445</f>
        <v>0</v>
      </c>
      <c r="E444" s="62">
        <f t="shared" si="186"/>
        <v>0</v>
      </c>
      <c r="F444" s="62">
        <f t="shared" si="186"/>
        <v>0</v>
      </c>
      <c r="G444" s="62">
        <f t="shared" si="186"/>
        <v>0</v>
      </c>
      <c r="H444" s="62">
        <f t="shared" si="186"/>
        <v>0</v>
      </c>
    </row>
    <row r="445" spans="1:8" ht="11.25" customHeight="1" x14ac:dyDescent="0.2">
      <c r="A445" s="20">
        <v>54100</v>
      </c>
      <c r="B445" s="27" t="s">
        <v>201</v>
      </c>
      <c r="C445" s="28">
        <f>C446</f>
        <v>0</v>
      </c>
      <c r="D445" s="28">
        <f t="shared" si="186"/>
        <v>0</v>
      </c>
      <c r="E445" s="28">
        <f t="shared" si="186"/>
        <v>0</v>
      </c>
      <c r="F445" s="28">
        <f t="shared" si="186"/>
        <v>0</v>
      </c>
      <c r="G445" s="28">
        <f t="shared" si="186"/>
        <v>0</v>
      </c>
      <c r="H445" s="28">
        <f t="shared" si="186"/>
        <v>0</v>
      </c>
    </row>
    <row r="446" spans="1:8" ht="11.25" customHeight="1" x14ac:dyDescent="0.2">
      <c r="A446" s="52">
        <v>54103</v>
      </c>
      <c r="B446" s="24" t="s">
        <v>202</v>
      </c>
      <c r="C446" s="26">
        <v>0</v>
      </c>
      <c r="D446" s="26">
        <v>0</v>
      </c>
      <c r="E446" s="26">
        <f>C446+D446</f>
        <v>0</v>
      </c>
      <c r="F446" s="26">
        <v>0</v>
      </c>
      <c r="G446" s="26">
        <f>F446</f>
        <v>0</v>
      </c>
      <c r="H446" s="26">
        <v>0</v>
      </c>
    </row>
    <row r="447" spans="1:8" ht="11.25" customHeight="1" x14ac:dyDescent="0.2">
      <c r="A447" s="20">
        <v>6000</v>
      </c>
      <c r="B447" s="61" t="s">
        <v>205</v>
      </c>
      <c r="C447" s="28">
        <f t="shared" ref="C447:H447" si="187">C459+C452+C479+C484+C448+C476+C484</f>
        <v>2673127</v>
      </c>
      <c r="D447" s="28">
        <f>+D448+D452+D459</f>
        <v>639217.85</v>
      </c>
      <c r="E447" s="28">
        <f t="shared" si="187"/>
        <v>3312344.8499999996</v>
      </c>
      <c r="F447" s="28">
        <f t="shared" si="187"/>
        <v>2499578.4700000002</v>
      </c>
      <c r="G447" s="28">
        <f t="shared" si="187"/>
        <v>2499578.4700000002</v>
      </c>
      <c r="H447" s="28">
        <f t="shared" si="187"/>
        <v>812766.37999999942</v>
      </c>
    </row>
    <row r="448" spans="1:8" ht="11.25" customHeight="1" x14ac:dyDescent="0.2">
      <c r="A448" s="107"/>
      <c r="B448" s="95" t="s">
        <v>12</v>
      </c>
      <c r="C448" s="108">
        <f t="shared" ref="C448:H448" si="188">C449</f>
        <v>0</v>
      </c>
      <c r="D448" s="108">
        <f t="shared" si="188"/>
        <v>409246.31</v>
      </c>
      <c r="E448" s="108">
        <f t="shared" si="188"/>
        <v>409246.31</v>
      </c>
      <c r="F448" s="108">
        <f t="shared" si="188"/>
        <v>409246.31</v>
      </c>
      <c r="G448" s="108">
        <f t="shared" si="188"/>
        <v>409246.31</v>
      </c>
      <c r="H448" s="108">
        <f t="shared" si="188"/>
        <v>0</v>
      </c>
    </row>
    <row r="449" spans="1:9" ht="22.5" customHeight="1" x14ac:dyDescent="0.2">
      <c r="A449" s="20">
        <v>6100</v>
      </c>
      <c r="B449" s="27" t="s">
        <v>206</v>
      </c>
      <c r="C449" s="28">
        <f>C451</f>
        <v>0</v>
      </c>
      <c r="D449" s="28">
        <f>D451+D450</f>
        <v>409246.31</v>
      </c>
      <c r="E449" s="28">
        <f>E451+E450</f>
        <v>409246.31</v>
      </c>
      <c r="F449" s="28">
        <f>F450+F451</f>
        <v>409246.31</v>
      </c>
      <c r="G449" s="28">
        <f>G450+G451</f>
        <v>409246.31</v>
      </c>
      <c r="H449" s="28">
        <f>H451+H450</f>
        <v>0</v>
      </c>
    </row>
    <row r="450" spans="1:9" s="11" customFormat="1" ht="16.5" customHeight="1" x14ac:dyDescent="0.2">
      <c r="A450" s="30">
        <v>61200</v>
      </c>
      <c r="B450" s="4" t="s">
        <v>249</v>
      </c>
      <c r="C450" s="26">
        <v>0</v>
      </c>
      <c r="D450" s="26">
        <v>330246.31</v>
      </c>
      <c r="E450" s="26">
        <f>C450+D450</f>
        <v>330246.31</v>
      </c>
      <c r="F450" s="26">
        <v>330246.31</v>
      </c>
      <c r="G450" s="26">
        <f>F450</f>
        <v>330246.31</v>
      </c>
      <c r="H450" s="26">
        <f>E450-G450</f>
        <v>0</v>
      </c>
    </row>
    <row r="451" spans="1:9" ht="11.25" customHeight="1" x14ac:dyDescent="0.2">
      <c r="A451" s="30">
        <v>61200</v>
      </c>
      <c r="B451" s="4" t="s">
        <v>250</v>
      </c>
      <c r="C451" s="26">
        <v>0</v>
      </c>
      <c r="D451" s="26">
        <v>79000</v>
      </c>
      <c r="E451" s="26">
        <f>C451+D451</f>
        <v>79000</v>
      </c>
      <c r="F451" s="26">
        <v>79000</v>
      </c>
      <c r="G451" s="26">
        <f>F451</f>
        <v>79000</v>
      </c>
      <c r="H451" s="26">
        <f>E451-G451</f>
        <v>0</v>
      </c>
    </row>
    <row r="452" spans="1:9" ht="22.5" customHeight="1" x14ac:dyDescent="0.2">
      <c r="A452" s="107"/>
      <c r="B452" s="95" t="s">
        <v>207</v>
      </c>
      <c r="C452" s="108">
        <f>C453</f>
        <v>0</v>
      </c>
      <c r="D452" s="108">
        <f t="shared" ref="D452:H457" si="189">D453</f>
        <v>0</v>
      </c>
      <c r="E452" s="108">
        <f t="shared" ref="E452:F452" si="190">E456</f>
        <v>0</v>
      </c>
      <c r="F452" s="108">
        <f t="shared" si="190"/>
        <v>0</v>
      </c>
      <c r="G452" s="108">
        <f>G456</f>
        <v>0</v>
      </c>
      <c r="H452" s="108">
        <f>H456</f>
        <v>0</v>
      </c>
    </row>
    <row r="453" spans="1:9" ht="22.5" customHeight="1" x14ac:dyDescent="0.2">
      <c r="A453" s="20">
        <v>6100</v>
      </c>
      <c r="B453" s="27" t="s">
        <v>206</v>
      </c>
      <c r="C453" s="28">
        <f>C454</f>
        <v>0</v>
      </c>
      <c r="D453" s="28">
        <f t="shared" si="189"/>
        <v>0</v>
      </c>
      <c r="E453" s="28">
        <f t="shared" si="189"/>
        <v>0</v>
      </c>
      <c r="F453" s="28">
        <f t="shared" si="189"/>
        <v>0</v>
      </c>
      <c r="G453" s="28">
        <f t="shared" si="189"/>
        <v>0</v>
      </c>
      <c r="H453" s="28">
        <f t="shared" si="189"/>
        <v>0</v>
      </c>
    </row>
    <row r="454" spans="1:9" ht="11.25" customHeight="1" x14ac:dyDescent="0.2">
      <c r="A454" s="20">
        <v>61200</v>
      </c>
      <c r="B454" s="63"/>
      <c r="C454" s="28">
        <f>C455</f>
        <v>0</v>
      </c>
      <c r="D454" s="28">
        <f t="shared" si="189"/>
        <v>0</v>
      </c>
      <c r="E454" s="28">
        <f t="shared" si="189"/>
        <v>0</v>
      </c>
      <c r="F454" s="28">
        <f t="shared" si="189"/>
        <v>0</v>
      </c>
      <c r="G454" s="28">
        <f t="shared" si="189"/>
        <v>0</v>
      </c>
      <c r="H454" s="28">
        <f t="shared" si="189"/>
        <v>0</v>
      </c>
    </row>
    <row r="455" spans="1:9" ht="11.25" customHeight="1" x14ac:dyDescent="0.2">
      <c r="A455" s="52"/>
      <c r="B455" s="24" t="s">
        <v>208</v>
      </c>
      <c r="C455" s="26">
        <v>0</v>
      </c>
      <c r="D455" s="26">
        <v>0</v>
      </c>
      <c r="E455" s="26">
        <f>C455+D455</f>
        <v>0</v>
      </c>
      <c r="F455" s="26">
        <v>0</v>
      </c>
      <c r="G455" s="26">
        <f>F455</f>
        <v>0</v>
      </c>
      <c r="H455" s="26">
        <f>E455-G455</f>
        <v>0</v>
      </c>
    </row>
    <row r="456" spans="1:9" ht="22.5" customHeight="1" x14ac:dyDescent="0.2">
      <c r="A456" s="54">
        <v>6100</v>
      </c>
      <c r="B456" s="27" t="s">
        <v>206</v>
      </c>
      <c r="C456" s="28">
        <f>C457</f>
        <v>0</v>
      </c>
      <c r="D456" s="28">
        <f t="shared" si="189"/>
        <v>0</v>
      </c>
      <c r="E456" s="28">
        <f t="shared" si="189"/>
        <v>0</v>
      </c>
      <c r="F456" s="28">
        <f t="shared" si="189"/>
        <v>0</v>
      </c>
      <c r="G456" s="28">
        <f t="shared" si="189"/>
        <v>0</v>
      </c>
      <c r="H456" s="28">
        <f t="shared" si="189"/>
        <v>0</v>
      </c>
    </row>
    <row r="457" spans="1:9" ht="11.25" customHeight="1" x14ac:dyDescent="0.2">
      <c r="A457" s="54">
        <v>6120</v>
      </c>
      <c r="B457" s="34" t="s">
        <v>209</v>
      </c>
      <c r="C457" s="28">
        <f>C458</f>
        <v>0</v>
      </c>
      <c r="D457" s="28">
        <f t="shared" si="189"/>
        <v>0</v>
      </c>
      <c r="E457" s="28">
        <f t="shared" si="189"/>
        <v>0</v>
      </c>
      <c r="F457" s="28">
        <f t="shared" si="189"/>
        <v>0</v>
      </c>
      <c r="G457" s="28">
        <f t="shared" si="189"/>
        <v>0</v>
      </c>
      <c r="H457" s="28">
        <f t="shared" si="189"/>
        <v>0</v>
      </c>
    </row>
    <row r="458" spans="1:9" ht="11.25" customHeight="1" x14ac:dyDescent="0.2">
      <c r="A458" s="52"/>
      <c r="B458" s="24" t="s">
        <v>210</v>
      </c>
      <c r="C458" s="26">
        <v>0</v>
      </c>
      <c r="D458" s="26">
        <v>0</v>
      </c>
      <c r="E458" s="26">
        <f>C458+D458</f>
        <v>0</v>
      </c>
      <c r="F458" s="26">
        <v>0</v>
      </c>
      <c r="G458" s="33">
        <f>F458</f>
        <v>0</v>
      </c>
      <c r="H458" s="33">
        <f>E458-G458</f>
        <v>0</v>
      </c>
    </row>
    <row r="459" spans="1:9" ht="11.25" customHeight="1" x14ac:dyDescent="0.2">
      <c r="A459" s="107"/>
      <c r="B459" s="95" t="s">
        <v>200</v>
      </c>
      <c r="C459" s="108">
        <f>C460</f>
        <v>2673127</v>
      </c>
      <c r="D459" s="108">
        <f t="shared" ref="D459:E460" si="191">D460</f>
        <v>229971.54</v>
      </c>
      <c r="E459" s="108">
        <f>E460</f>
        <v>2903098.5399999996</v>
      </c>
      <c r="F459" s="108">
        <f>+F460</f>
        <v>2090332.1600000001</v>
      </c>
      <c r="G459" s="108">
        <f>+G460</f>
        <v>2090332.1600000001</v>
      </c>
      <c r="H459" s="108">
        <f t="shared" ref="H459:H460" si="192">E459-G459</f>
        <v>812766.37999999942</v>
      </c>
      <c r="I459" s="29"/>
    </row>
    <row r="460" spans="1:9" ht="22.5" customHeight="1" x14ac:dyDescent="0.2">
      <c r="A460" s="20">
        <v>6100</v>
      </c>
      <c r="B460" s="27" t="s">
        <v>206</v>
      </c>
      <c r="C460" s="28">
        <f>C461</f>
        <v>2673127</v>
      </c>
      <c r="D460" s="28">
        <f t="shared" si="191"/>
        <v>229971.54</v>
      </c>
      <c r="E460" s="28">
        <f t="shared" si="191"/>
        <v>2903098.5399999996</v>
      </c>
      <c r="F460" s="28">
        <f>SUM(F462:F474)</f>
        <v>2090332.1600000001</v>
      </c>
      <c r="G460" s="28">
        <f>SUM(G462:G474)</f>
        <v>2090332.1600000001</v>
      </c>
      <c r="H460" s="33">
        <f t="shared" si="192"/>
        <v>812766.37999999942</v>
      </c>
    </row>
    <row r="461" spans="1:9" ht="11.25" customHeight="1" x14ac:dyDescent="0.2">
      <c r="A461" s="30">
        <v>61200</v>
      </c>
      <c r="B461" s="24" t="s">
        <v>208</v>
      </c>
      <c r="C461" s="33">
        <v>2673127</v>
      </c>
      <c r="D461" s="33">
        <v>229971.54</v>
      </c>
      <c r="E461" s="33">
        <f t="shared" ref="E461" si="193">SUM(E462:E475)</f>
        <v>2903098.5399999996</v>
      </c>
      <c r="F461" s="33">
        <f t="shared" ref="F461" si="194">SUM(F462:F475)</f>
        <v>2090332.1600000001</v>
      </c>
      <c r="G461" s="33">
        <f t="shared" ref="G461:H461" si="195">SUM(G462:G475)</f>
        <v>2090332.1600000001</v>
      </c>
      <c r="H461" s="33">
        <f t="shared" si="195"/>
        <v>812766.38</v>
      </c>
    </row>
    <row r="462" spans="1:9" ht="11.25" customHeight="1" x14ac:dyDescent="0.2">
      <c r="A462" s="30"/>
      <c r="B462" s="4" t="s">
        <v>281</v>
      </c>
      <c r="C462" s="33">
        <v>0</v>
      </c>
      <c r="D462" s="33">
        <v>172749.49</v>
      </c>
      <c r="E462" s="33">
        <f>C462+D462</f>
        <v>172749.49</v>
      </c>
      <c r="F462" s="2">
        <v>172749.49</v>
      </c>
      <c r="G462" s="33">
        <f>F462</f>
        <v>172749.49</v>
      </c>
      <c r="H462" s="33">
        <f t="shared" ref="H462" si="196">E462-G462</f>
        <v>0</v>
      </c>
    </row>
    <row r="463" spans="1:9" ht="11.25" customHeight="1" x14ac:dyDescent="0.2">
      <c r="A463" s="30"/>
      <c r="B463" s="4" t="s">
        <v>259</v>
      </c>
      <c r="C463" s="33">
        <v>0</v>
      </c>
      <c r="D463" s="33">
        <v>30005.55</v>
      </c>
      <c r="E463" s="33">
        <f>C463+D463</f>
        <v>30005.55</v>
      </c>
      <c r="F463" s="2">
        <v>30005.55</v>
      </c>
      <c r="G463" s="33">
        <f>F463</f>
        <v>30005.55</v>
      </c>
      <c r="H463" s="33">
        <f t="shared" ref="H463:H475" si="197">E463-G463</f>
        <v>0</v>
      </c>
    </row>
    <row r="464" spans="1:9" ht="11.25" customHeight="1" x14ac:dyDescent="0.2">
      <c r="A464" s="30"/>
      <c r="B464" s="4" t="s">
        <v>280</v>
      </c>
      <c r="C464" s="26">
        <v>0</v>
      </c>
      <c r="D464" s="26">
        <v>40554.53</v>
      </c>
      <c r="E464" s="33">
        <f t="shared" ref="E464:E475" si="198">C464+D464</f>
        <v>40554.53</v>
      </c>
      <c r="F464" s="26">
        <v>40554.53</v>
      </c>
      <c r="G464" s="26">
        <f>F464</f>
        <v>40554.53</v>
      </c>
      <c r="H464" s="33">
        <f t="shared" si="197"/>
        <v>0</v>
      </c>
    </row>
    <row r="465" spans="1:8" ht="11.25" customHeight="1" x14ac:dyDescent="0.2">
      <c r="A465" s="52"/>
      <c r="B465" s="4" t="s">
        <v>262</v>
      </c>
      <c r="C465" s="26">
        <v>0</v>
      </c>
      <c r="D465" s="26">
        <v>418687.97</v>
      </c>
      <c r="E465" s="33">
        <f t="shared" si="198"/>
        <v>418687.97</v>
      </c>
      <c r="F465" s="26">
        <v>418687.97</v>
      </c>
      <c r="G465" s="26">
        <f t="shared" ref="G465:G474" si="199">F465</f>
        <v>418687.97</v>
      </c>
      <c r="H465" s="33">
        <f t="shared" si="197"/>
        <v>0</v>
      </c>
    </row>
    <row r="466" spans="1:8" ht="11.25" customHeight="1" x14ac:dyDescent="0.2">
      <c r="A466" s="52"/>
      <c r="B466" s="4" t="s">
        <v>263</v>
      </c>
      <c r="C466" s="33">
        <v>0</v>
      </c>
      <c r="D466" s="33">
        <v>443967.36</v>
      </c>
      <c r="E466" s="33">
        <f t="shared" si="198"/>
        <v>443967.36</v>
      </c>
      <c r="F466" s="2">
        <v>443967.36</v>
      </c>
      <c r="G466" s="26">
        <f t="shared" si="199"/>
        <v>443967.36</v>
      </c>
      <c r="H466" s="33">
        <f t="shared" si="197"/>
        <v>0</v>
      </c>
    </row>
    <row r="467" spans="1:8" ht="11.25" customHeight="1" x14ac:dyDescent="0.2">
      <c r="A467" s="52"/>
      <c r="B467" s="4" t="s">
        <v>260</v>
      </c>
      <c r="C467" s="33">
        <v>0</v>
      </c>
      <c r="D467" s="33">
        <v>120713.25</v>
      </c>
      <c r="E467" s="33">
        <f t="shared" si="198"/>
        <v>120713.25</v>
      </c>
      <c r="F467" s="2">
        <v>120713.25</v>
      </c>
      <c r="G467" s="26">
        <f t="shared" si="199"/>
        <v>120713.25</v>
      </c>
      <c r="H467" s="33">
        <f t="shared" si="197"/>
        <v>0</v>
      </c>
    </row>
    <row r="468" spans="1:8" ht="11.25" customHeight="1" x14ac:dyDescent="0.2">
      <c r="A468" s="52"/>
      <c r="B468" s="4" t="s">
        <v>264</v>
      </c>
      <c r="C468" s="33">
        <v>0</v>
      </c>
      <c r="D468" s="33">
        <f>83236.25</f>
        <v>83236.25</v>
      </c>
      <c r="E468" s="33">
        <f t="shared" si="198"/>
        <v>83236.25</v>
      </c>
      <c r="F468" s="2">
        <v>83236.25</v>
      </c>
      <c r="G468" s="26">
        <f t="shared" si="199"/>
        <v>83236.25</v>
      </c>
      <c r="H468" s="33">
        <f t="shared" si="197"/>
        <v>0</v>
      </c>
    </row>
    <row r="469" spans="1:8" ht="11.25" customHeight="1" x14ac:dyDescent="0.2">
      <c r="A469" s="52"/>
      <c r="B469" s="4" t="s">
        <v>282</v>
      </c>
      <c r="C469" s="33">
        <v>0</v>
      </c>
      <c r="D469" s="33">
        <v>80512.09</v>
      </c>
      <c r="E469" s="33">
        <f t="shared" si="198"/>
        <v>80512.09</v>
      </c>
      <c r="F469" s="2">
        <v>80512.09</v>
      </c>
      <c r="G469" s="26">
        <f t="shared" si="199"/>
        <v>80512.09</v>
      </c>
      <c r="H469" s="33">
        <f t="shared" si="197"/>
        <v>0</v>
      </c>
    </row>
    <row r="470" spans="1:8" ht="11.25" customHeight="1" x14ac:dyDescent="0.2">
      <c r="A470" s="52"/>
      <c r="B470" s="4" t="s">
        <v>276</v>
      </c>
      <c r="C470" s="33">
        <v>0</v>
      </c>
      <c r="D470" s="33">
        <f>132633.38+161151.49</f>
        <v>293784.87</v>
      </c>
      <c r="E470" s="33">
        <f t="shared" si="198"/>
        <v>293784.87</v>
      </c>
      <c r="F470" s="2">
        <v>132633.38</v>
      </c>
      <c r="G470" s="26">
        <f t="shared" si="199"/>
        <v>132633.38</v>
      </c>
      <c r="H470" s="33">
        <f t="shared" si="197"/>
        <v>161151.49</v>
      </c>
    </row>
    <row r="471" spans="1:8" ht="11.25" customHeight="1" x14ac:dyDescent="0.2">
      <c r="A471" s="52"/>
      <c r="B471" s="4" t="s">
        <v>277</v>
      </c>
      <c r="C471" s="33">
        <v>0</v>
      </c>
      <c r="D471" s="33">
        <f>222087.11+135901.44</f>
        <v>357988.55</v>
      </c>
      <c r="E471" s="33">
        <f t="shared" si="198"/>
        <v>357988.55</v>
      </c>
      <c r="F471" s="2">
        <v>135901.44</v>
      </c>
      <c r="G471" s="26">
        <f t="shared" si="199"/>
        <v>135901.44</v>
      </c>
      <c r="H471" s="33">
        <f t="shared" si="197"/>
        <v>222087.11</v>
      </c>
    </row>
    <row r="472" spans="1:8" ht="11.25" customHeight="1" x14ac:dyDescent="0.2">
      <c r="A472" s="52"/>
      <c r="B472" s="4" t="s">
        <v>278</v>
      </c>
      <c r="C472" s="33">
        <v>0</v>
      </c>
      <c r="D472" s="33">
        <f>336138.19+243826.12</f>
        <v>579964.31000000006</v>
      </c>
      <c r="E472" s="33">
        <f t="shared" si="198"/>
        <v>579964.31000000006</v>
      </c>
      <c r="F472" s="2">
        <v>243826.12</v>
      </c>
      <c r="G472" s="26">
        <f t="shared" si="199"/>
        <v>243826.12</v>
      </c>
      <c r="H472" s="33">
        <f t="shared" si="197"/>
        <v>336138.19000000006</v>
      </c>
    </row>
    <row r="473" spans="1:8" ht="11.25" customHeight="1" x14ac:dyDescent="0.2">
      <c r="A473" s="52"/>
      <c r="B473" s="4" t="s">
        <v>279</v>
      </c>
      <c r="C473" s="33">
        <v>0</v>
      </c>
      <c r="D473" s="33">
        <f>79172.87+86240.64</f>
        <v>165413.51</v>
      </c>
      <c r="E473" s="33">
        <f t="shared" si="198"/>
        <v>165413.51</v>
      </c>
      <c r="F473" s="2">
        <v>86240.639999999999</v>
      </c>
      <c r="G473" s="26">
        <f t="shared" si="199"/>
        <v>86240.639999999999</v>
      </c>
      <c r="H473" s="33">
        <f t="shared" si="197"/>
        <v>79172.87000000001</v>
      </c>
    </row>
    <row r="474" spans="1:8" ht="11.25" customHeight="1" x14ac:dyDescent="0.2">
      <c r="A474" s="52">
        <v>61201</v>
      </c>
      <c r="B474" s="4" t="s">
        <v>265</v>
      </c>
      <c r="C474" s="26">
        <v>0</v>
      </c>
      <c r="D474" s="26">
        <v>101304.09</v>
      </c>
      <c r="E474" s="33">
        <f t="shared" si="198"/>
        <v>101304.09</v>
      </c>
      <c r="F474" s="26">
        <v>101304.09</v>
      </c>
      <c r="G474" s="26">
        <f t="shared" si="199"/>
        <v>101304.09</v>
      </c>
      <c r="H474" s="33">
        <f t="shared" si="197"/>
        <v>0</v>
      </c>
    </row>
    <row r="475" spans="1:8" ht="11.25" customHeight="1" x14ac:dyDescent="0.2">
      <c r="A475" s="52"/>
      <c r="B475" s="4"/>
      <c r="C475" s="26"/>
      <c r="D475" s="26">
        <v>14216.72</v>
      </c>
      <c r="E475" s="33">
        <f t="shared" si="198"/>
        <v>14216.72</v>
      </c>
      <c r="F475" s="26">
        <v>0</v>
      </c>
      <c r="G475" s="26">
        <v>0</v>
      </c>
      <c r="H475" s="33">
        <f t="shared" si="197"/>
        <v>14216.72</v>
      </c>
    </row>
    <row r="476" spans="1:8" ht="11.25" customHeight="1" x14ac:dyDescent="0.2">
      <c r="A476" s="107"/>
      <c r="B476" s="95" t="s">
        <v>211</v>
      </c>
      <c r="C476" s="108">
        <f t="shared" ref="C476:H477" si="200">C477</f>
        <v>0</v>
      </c>
      <c r="D476" s="108">
        <f t="shared" si="200"/>
        <v>0</v>
      </c>
      <c r="E476" s="108">
        <f t="shared" si="200"/>
        <v>0</v>
      </c>
      <c r="F476" s="108">
        <f t="shared" si="200"/>
        <v>0</v>
      </c>
      <c r="G476" s="108">
        <f t="shared" si="200"/>
        <v>0</v>
      </c>
      <c r="H476" s="108">
        <f t="shared" si="200"/>
        <v>0</v>
      </c>
    </row>
    <row r="477" spans="1:8" ht="22.5" customHeight="1" x14ac:dyDescent="0.2">
      <c r="A477" s="20">
        <v>6100</v>
      </c>
      <c r="B477" s="27" t="s">
        <v>206</v>
      </c>
      <c r="C477" s="28">
        <f t="shared" si="200"/>
        <v>0</v>
      </c>
      <c r="D477" s="28">
        <f t="shared" si="200"/>
        <v>0</v>
      </c>
      <c r="E477" s="28">
        <f t="shared" si="200"/>
        <v>0</v>
      </c>
      <c r="F477" s="28">
        <f t="shared" si="200"/>
        <v>0</v>
      </c>
      <c r="G477" s="28">
        <f t="shared" si="200"/>
        <v>0</v>
      </c>
      <c r="H477" s="28">
        <v>0</v>
      </c>
    </row>
    <row r="478" spans="1:8" ht="11.25" customHeight="1" x14ac:dyDescent="0.2">
      <c r="A478" s="30">
        <v>61200</v>
      </c>
      <c r="B478" s="24" t="s">
        <v>212</v>
      </c>
      <c r="C478" s="33">
        <v>0</v>
      </c>
      <c r="D478" s="33">
        <v>0</v>
      </c>
      <c r="E478" s="33">
        <v>0</v>
      </c>
      <c r="F478" s="26">
        <v>0</v>
      </c>
      <c r="G478" s="33">
        <v>0</v>
      </c>
      <c r="H478" s="33">
        <v>0</v>
      </c>
    </row>
    <row r="479" spans="1:8" ht="22.5" customHeight="1" x14ac:dyDescent="0.2">
      <c r="A479" s="107"/>
      <c r="B479" s="95" t="s">
        <v>213</v>
      </c>
      <c r="C479" s="108">
        <f t="shared" ref="C479:H479" si="201">C480</f>
        <v>0</v>
      </c>
      <c r="D479" s="108">
        <f t="shared" si="201"/>
        <v>0</v>
      </c>
      <c r="E479" s="108">
        <f t="shared" si="201"/>
        <v>0</v>
      </c>
      <c r="F479" s="108">
        <f t="shared" si="201"/>
        <v>0</v>
      </c>
      <c r="G479" s="108">
        <f t="shared" si="201"/>
        <v>0</v>
      </c>
      <c r="H479" s="108">
        <f t="shared" si="201"/>
        <v>0</v>
      </c>
    </row>
    <row r="480" spans="1:8" ht="22.5" customHeight="1" x14ac:dyDescent="0.2">
      <c r="A480" s="30">
        <v>6100</v>
      </c>
      <c r="B480" s="43" t="s">
        <v>206</v>
      </c>
      <c r="C480" s="33">
        <v>0</v>
      </c>
      <c r="D480" s="33">
        <v>0</v>
      </c>
      <c r="E480" s="33">
        <v>0</v>
      </c>
      <c r="F480" s="26">
        <v>0</v>
      </c>
      <c r="G480" s="33">
        <v>0</v>
      </c>
      <c r="H480" s="33">
        <v>0</v>
      </c>
    </row>
    <row r="481" spans="1:9" ht="11.25" customHeight="1" x14ac:dyDescent="0.2">
      <c r="A481" s="30">
        <v>61200</v>
      </c>
      <c r="B481" s="24" t="s">
        <v>212</v>
      </c>
      <c r="C481" s="33">
        <v>0</v>
      </c>
      <c r="D481" s="33">
        <v>0</v>
      </c>
      <c r="E481" s="33">
        <v>0</v>
      </c>
      <c r="F481" s="26">
        <v>0</v>
      </c>
      <c r="G481" s="33">
        <v>0</v>
      </c>
      <c r="H481" s="33">
        <v>0</v>
      </c>
    </row>
    <row r="482" spans="1:9" ht="22.5" customHeight="1" x14ac:dyDescent="0.2">
      <c r="A482" s="30">
        <v>61201</v>
      </c>
      <c r="B482" s="24" t="s">
        <v>214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f>C482-G482</f>
        <v>0</v>
      </c>
    </row>
    <row r="483" spans="1:9" ht="18" customHeight="1" x14ac:dyDescent="0.2">
      <c r="A483" s="30">
        <v>61400</v>
      </c>
      <c r="B483" s="24" t="s">
        <v>215</v>
      </c>
      <c r="C483" s="33">
        <v>0</v>
      </c>
      <c r="D483" s="33">
        <v>0</v>
      </c>
      <c r="E483" s="33">
        <v>0</v>
      </c>
      <c r="F483" s="26">
        <v>0</v>
      </c>
      <c r="G483" s="33">
        <v>0</v>
      </c>
      <c r="H483" s="33">
        <v>0</v>
      </c>
    </row>
    <row r="484" spans="1:9" ht="11.25" customHeight="1" x14ac:dyDescent="0.2">
      <c r="A484" s="107"/>
      <c r="B484" s="95" t="s">
        <v>216</v>
      </c>
      <c r="C484" s="108">
        <f>C485</f>
        <v>0</v>
      </c>
      <c r="D484" s="108">
        <f t="shared" ref="D484:H485" si="202">D485</f>
        <v>0</v>
      </c>
      <c r="E484" s="108">
        <f t="shared" si="202"/>
        <v>0</v>
      </c>
      <c r="F484" s="108">
        <f t="shared" si="202"/>
        <v>0</v>
      </c>
      <c r="G484" s="108">
        <f t="shared" si="202"/>
        <v>0</v>
      </c>
      <c r="H484" s="108">
        <f t="shared" si="202"/>
        <v>0</v>
      </c>
    </row>
    <row r="485" spans="1:9" ht="22.5" customHeight="1" x14ac:dyDescent="0.2">
      <c r="A485" s="30">
        <v>6100</v>
      </c>
      <c r="B485" s="43" t="s">
        <v>206</v>
      </c>
      <c r="C485" s="33">
        <v>0</v>
      </c>
      <c r="D485" s="33">
        <v>0</v>
      </c>
      <c r="E485" s="33">
        <v>0</v>
      </c>
      <c r="F485" s="33">
        <f>F486</f>
        <v>0</v>
      </c>
      <c r="G485" s="33">
        <f t="shared" si="202"/>
        <v>0</v>
      </c>
      <c r="H485" s="33">
        <f t="shared" si="202"/>
        <v>0</v>
      </c>
    </row>
    <row r="486" spans="1:9" ht="16.5" customHeight="1" x14ac:dyDescent="0.2">
      <c r="A486" s="30">
        <v>61400</v>
      </c>
      <c r="B486" s="24" t="s">
        <v>215</v>
      </c>
      <c r="C486" s="33">
        <v>0</v>
      </c>
      <c r="D486" s="33">
        <v>0</v>
      </c>
      <c r="E486" s="33">
        <v>0</v>
      </c>
      <c r="F486" s="33">
        <f>F487</f>
        <v>0</v>
      </c>
      <c r="G486" s="33">
        <f>G487</f>
        <v>0</v>
      </c>
      <c r="H486" s="33">
        <f>H487</f>
        <v>0</v>
      </c>
    </row>
    <row r="487" spans="1:9" ht="15" customHeight="1" x14ac:dyDescent="0.2">
      <c r="A487" s="64">
        <v>61401</v>
      </c>
      <c r="B487" s="38" t="s">
        <v>217</v>
      </c>
      <c r="C487" s="65">
        <v>0</v>
      </c>
      <c r="D487" s="65">
        <v>0</v>
      </c>
      <c r="E487" s="26">
        <v>0</v>
      </c>
      <c r="F487" s="26">
        <v>0</v>
      </c>
      <c r="G487" s="26">
        <f>F487</f>
        <v>0</v>
      </c>
      <c r="H487" s="26">
        <v>0</v>
      </c>
    </row>
    <row r="488" spans="1:9" ht="11.25" customHeight="1" x14ac:dyDescent="0.2">
      <c r="A488" s="18"/>
      <c r="B488" s="117" t="s">
        <v>218</v>
      </c>
      <c r="C488" s="118"/>
      <c r="D488" s="19"/>
      <c r="E488" s="19"/>
      <c r="F488" s="19"/>
      <c r="G488" s="19"/>
      <c r="H488" s="19"/>
    </row>
    <row r="489" spans="1:9" ht="11.25" customHeight="1" x14ac:dyDescent="0.2">
      <c r="A489" s="107"/>
      <c r="B489" s="95" t="s">
        <v>12</v>
      </c>
      <c r="C489" s="116"/>
      <c r="D489" s="108"/>
      <c r="E489" s="108"/>
      <c r="F489" s="108"/>
      <c r="G489" s="108"/>
      <c r="H489" s="108"/>
    </row>
    <row r="490" spans="1:9" ht="11.25" customHeight="1" x14ac:dyDescent="0.2">
      <c r="A490" s="30">
        <v>9000</v>
      </c>
      <c r="B490" s="38" t="s">
        <v>218</v>
      </c>
      <c r="C490" s="66">
        <f>C491</f>
        <v>0</v>
      </c>
      <c r="D490" s="66">
        <f t="shared" ref="D490:H492" si="203">D491</f>
        <v>0</v>
      </c>
      <c r="E490" s="66">
        <f t="shared" si="203"/>
        <v>0</v>
      </c>
      <c r="F490" s="66">
        <f t="shared" si="203"/>
        <v>0</v>
      </c>
      <c r="G490" s="66">
        <f t="shared" si="203"/>
        <v>0</v>
      </c>
      <c r="H490" s="66">
        <f t="shared" si="203"/>
        <v>0</v>
      </c>
    </row>
    <row r="491" spans="1:9" ht="22.5" customHeight="1" x14ac:dyDescent="0.2">
      <c r="A491" s="30">
        <v>9900</v>
      </c>
      <c r="B491" s="38" t="s">
        <v>219</v>
      </c>
      <c r="C491" s="66">
        <f>C492</f>
        <v>0</v>
      </c>
      <c r="D491" s="66">
        <f t="shared" si="203"/>
        <v>0</v>
      </c>
      <c r="E491" s="66">
        <f>C491+D491</f>
        <v>0</v>
      </c>
      <c r="F491" s="66">
        <f t="shared" si="203"/>
        <v>0</v>
      </c>
      <c r="G491" s="66">
        <f t="shared" si="203"/>
        <v>0</v>
      </c>
      <c r="H491" s="66">
        <f t="shared" si="203"/>
        <v>0</v>
      </c>
    </row>
    <row r="492" spans="1:9" ht="11.25" customHeight="1" x14ac:dyDescent="0.2">
      <c r="A492" s="30">
        <v>99100</v>
      </c>
      <c r="B492" s="38" t="s">
        <v>220</v>
      </c>
      <c r="C492" s="66">
        <v>0</v>
      </c>
      <c r="D492" s="66">
        <v>0</v>
      </c>
      <c r="E492" s="66">
        <f>C492+D492</f>
        <v>0</v>
      </c>
      <c r="F492" s="66">
        <f t="shared" si="203"/>
        <v>0</v>
      </c>
      <c r="G492" s="66">
        <v>0</v>
      </c>
      <c r="H492" s="66">
        <f>E492-G492</f>
        <v>0</v>
      </c>
    </row>
    <row r="493" spans="1:9" ht="11.25" customHeight="1" x14ac:dyDescent="0.2">
      <c r="A493" s="67"/>
      <c r="B493" s="68"/>
      <c r="C493" s="66"/>
      <c r="D493" s="66"/>
      <c r="E493" s="66"/>
      <c r="F493" s="66"/>
      <c r="G493" s="66"/>
      <c r="H493" s="66"/>
    </row>
    <row r="494" spans="1:9" ht="15" customHeight="1" x14ac:dyDescent="0.2">
      <c r="A494" s="67"/>
      <c r="B494" s="69"/>
      <c r="C494" s="33"/>
      <c r="D494" s="33"/>
      <c r="E494" s="33"/>
      <c r="F494" s="33"/>
      <c r="G494" s="33"/>
      <c r="H494" s="33"/>
    </row>
    <row r="495" spans="1:9" ht="11.25" x14ac:dyDescent="0.2">
      <c r="A495" s="123" t="s">
        <v>221</v>
      </c>
      <c r="B495" s="124"/>
      <c r="C495" s="70">
        <f t="shared" ref="C495:H495" si="204">C9+C108+C196+C344+C409+C447+C490</f>
        <v>34937539</v>
      </c>
      <c r="D495" s="70">
        <f t="shared" si="204"/>
        <v>6460267.2799999975</v>
      </c>
      <c r="E495" s="70">
        <f t="shared" si="204"/>
        <v>41397806.280000001</v>
      </c>
      <c r="F495" s="70">
        <f t="shared" si="204"/>
        <v>40556278.899999999</v>
      </c>
      <c r="G495" s="70">
        <f t="shared" si="204"/>
        <v>40556278.899999999</v>
      </c>
      <c r="H495" s="70">
        <f t="shared" si="204"/>
        <v>841527.37999999954</v>
      </c>
      <c r="I495" s="121"/>
    </row>
    <row r="496" spans="1:9" x14ac:dyDescent="0.25">
      <c r="E496" s="121"/>
    </row>
    <row r="497" spans="1:10" ht="15" x14ac:dyDescent="0.25">
      <c r="A497" s="71"/>
      <c r="B497" s="72"/>
      <c r="C497" s="72"/>
      <c r="D497" s="72"/>
      <c r="E497" s="72"/>
      <c r="F497" s="73"/>
      <c r="G497" s="72"/>
      <c r="H497" s="73"/>
    </row>
    <row r="498" spans="1:10" ht="15" x14ac:dyDescent="0.25">
      <c r="A498" s="71"/>
      <c r="B498" s="72"/>
      <c r="C498" s="72"/>
      <c r="D498" s="72"/>
      <c r="E498" s="72"/>
      <c r="F498" s="72"/>
      <c r="G498" s="72"/>
      <c r="H498" s="73"/>
    </row>
    <row r="499" spans="1:10" ht="15" x14ac:dyDescent="0.25">
      <c r="A499" s="71"/>
      <c r="B499" s="72"/>
      <c r="C499" s="72"/>
      <c r="D499" s="72"/>
      <c r="E499" s="72"/>
      <c r="F499" s="72"/>
      <c r="G499" s="72"/>
      <c r="H499" s="73"/>
    </row>
    <row r="500" spans="1:10" ht="15" x14ac:dyDescent="0.25">
      <c r="A500" s="71"/>
      <c r="B500" s="72"/>
      <c r="C500" s="72"/>
      <c r="D500" s="72"/>
      <c r="E500" s="72"/>
      <c r="F500" s="73"/>
      <c r="G500" s="72"/>
      <c r="H500" s="73"/>
    </row>
    <row r="501" spans="1:10" ht="15" x14ac:dyDescent="0.25">
      <c r="A501" s="71"/>
      <c r="B501" s="72"/>
      <c r="C501" s="72"/>
      <c r="D501" s="72"/>
      <c r="E501" s="72"/>
      <c r="F501" s="72"/>
      <c r="G501" s="72"/>
      <c r="H501" s="72"/>
    </row>
    <row r="502" spans="1:10" ht="14.25" x14ac:dyDescent="0.25">
      <c r="A502" s="71"/>
      <c r="B502" s="74" t="s">
        <v>234</v>
      </c>
      <c r="C502" s="74"/>
      <c r="D502" s="75"/>
      <c r="E502" s="76"/>
      <c r="F502" s="77"/>
      <c r="G502" s="78"/>
      <c r="H502" s="79"/>
      <c r="I502" s="101"/>
      <c r="J502" s="29"/>
    </row>
    <row r="503" spans="1:10" ht="14.25" x14ac:dyDescent="0.25">
      <c r="A503" s="71"/>
      <c r="B503" s="74"/>
      <c r="C503" s="80"/>
      <c r="D503" s="75"/>
      <c r="E503" s="76"/>
      <c r="F503" s="81"/>
      <c r="G503" s="82"/>
      <c r="H503" s="83"/>
      <c r="I503" s="101"/>
      <c r="J503" s="29"/>
    </row>
    <row r="504" spans="1:10" ht="14.25" x14ac:dyDescent="0.25">
      <c r="A504" s="71"/>
      <c r="B504" s="84" t="s">
        <v>233</v>
      </c>
      <c r="C504" s="85"/>
      <c r="D504" s="86"/>
      <c r="E504" s="76"/>
      <c r="F504" s="81"/>
      <c r="G504" s="76"/>
      <c r="H504" s="79"/>
      <c r="I504" s="101"/>
      <c r="J504" s="29"/>
    </row>
    <row r="505" spans="1:10" ht="14.25" x14ac:dyDescent="0.25">
      <c r="A505" s="71"/>
      <c r="B505" s="87" t="s">
        <v>232</v>
      </c>
      <c r="C505" s="88"/>
      <c r="D505" s="89"/>
      <c r="E505" s="76"/>
      <c r="F505" s="81"/>
      <c r="G505" s="76"/>
      <c r="H505" s="79"/>
      <c r="I505" s="101"/>
      <c r="J505" s="29"/>
    </row>
    <row r="506" spans="1:10" x14ac:dyDescent="0.25">
      <c r="H506" s="90"/>
      <c r="I506" s="101"/>
      <c r="J506" s="29"/>
    </row>
    <row r="507" spans="1:10" x14ac:dyDescent="0.25">
      <c r="F507" s="90"/>
      <c r="I507" s="101"/>
      <c r="J507" s="29"/>
    </row>
    <row r="508" spans="1:10" x14ac:dyDescent="0.25">
      <c r="G508" s="90"/>
      <c r="I508" s="101"/>
      <c r="J508" s="29"/>
    </row>
    <row r="509" spans="1:10" x14ac:dyDescent="0.25">
      <c r="G509" s="90"/>
      <c r="I509" s="101"/>
      <c r="J509" s="29"/>
    </row>
    <row r="510" spans="1:10" x14ac:dyDescent="0.25">
      <c r="I510" s="101"/>
      <c r="J510" s="29"/>
    </row>
    <row r="511" spans="1:10" x14ac:dyDescent="0.25">
      <c r="I511" s="101"/>
      <c r="J511" s="29"/>
    </row>
    <row r="512" spans="1:10" x14ac:dyDescent="0.25">
      <c r="I512" s="101"/>
      <c r="J512" s="29"/>
    </row>
    <row r="513" spans="9:10" x14ac:dyDescent="0.25">
      <c r="I513" s="101"/>
      <c r="J513" s="29"/>
    </row>
    <row r="514" spans="9:10" x14ac:dyDescent="0.25">
      <c r="I514" s="101"/>
      <c r="J514" s="29"/>
    </row>
    <row r="515" spans="9:10" x14ac:dyDescent="0.25">
      <c r="I515" s="101"/>
      <c r="J515" s="29"/>
    </row>
    <row r="516" spans="9:10" x14ac:dyDescent="0.25">
      <c r="I516" s="101"/>
      <c r="J516" s="29"/>
    </row>
    <row r="517" spans="9:10" x14ac:dyDescent="0.25">
      <c r="I517" s="29"/>
      <c r="J517" s="29"/>
    </row>
  </sheetData>
  <autoFilter ref="B1:B509" xr:uid="{00000000-0009-0000-0000-000000000000}"/>
  <mergeCells count="8">
    <mergeCell ref="A495:B495"/>
    <mergeCell ref="A3:H3"/>
    <mergeCell ref="A4:H4"/>
    <mergeCell ref="A5:H5"/>
    <mergeCell ref="A6:H6"/>
    <mergeCell ref="A7:B8"/>
    <mergeCell ref="C7:G7"/>
    <mergeCell ref="H7:H8"/>
  </mergeCells>
  <dataValidations count="1">
    <dataValidation type="decimal" errorStyle="warning" operator="equal" allowBlank="1" showInputMessage="1" showErrorMessage="1" errorTitle="Favor de verificar" error="El GRAN TOTAL debe de coincidir con la suma de todos los SUBTOTALES." sqref="C495:H495" xr:uid="{00000000-0002-0000-0000-000000000000}">
      <formula1>SUM(#REF!)</formula1>
    </dataValidation>
  </dataValidations>
  <pageMargins left="0.74803149606299213" right="0.27559055118110237" top="0.55118110236220474" bottom="0.35433070866141736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 2017</vt:lpstr>
      <vt:lpstr>'DIC 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2018-04-20T22:29:24Z</cp:lastPrinted>
  <dcterms:created xsi:type="dcterms:W3CDTF">2016-11-10T20:29:57Z</dcterms:created>
  <dcterms:modified xsi:type="dcterms:W3CDTF">2018-04-20T22:31:16Z</dcterms:modified>
</cp:coreProperties>
</file>