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D:\B) CUENTA PUBLICA\b) INFORMACIÓN PRESUPUESTARIA\b.2).Estado analítico ejercicio presupuesto egresos\"/>
    </mc:Choice>
  </mc:AlternateContent>
  <xr:revisionPtr revIDLastSave="0" documentId="12_ncr:500000_{55180094-D6D0-412A-9DD5-AEF48DA7C775}" xr6:coauthVersionLast="31" xr6:coauthVersionMax="31" xr10:uidLastSave="{00000000-0000-0000-0000-000000000000}"/>
  <bookViews>
    <workbookView xWindow="0" yWindow="0" windowWidth="19440" windowHeight="6735" xr2:uid="{00000000-000D-0000-FFFF-FFFF00000000}"/>
  </bookViews>
  <sheets>
    <sheet name="DICIEMBRE" sheetId="6" r:id="rId1"/>
  </sheets>
  <externalReferences>
    <externalReference r:id="rId2"/>
    <externalReference r:id="rId3"/>
  </externalReferences>
  <definedNames>
    <definedName name="_xlnm.Print_Titles" localSheetId="0">DICIEMBRE!$1:$9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6" l="1"/>
  <c r="O28" i="6"/>
  <c r="O24" i="6" s="1"/>
  <c r="O11" i="6"/>
  <c r="O10" i="6" s="1"/>
  <c r="P14" i="6"/>
  <c r="Q14" i="6" s="1"/>
  <c r="P17" i="6"/>
  <c r="Q17" i="6" s="1"/>
  <c r="P18" i="6"/>
  <c r="Q18" i="6" s="1"/>
  <c r="P19" i="6"/>
  <c r="P20" i="6"/>
  <c r="P21" i="6"/>
  <c r="P22" i="6"/>
  <c r="P23" i="6"/>
  <c r="Q23" i="6" s="1"/>
  <c r="P25" i="6"/>
  <c r="P26" i="6"/>
  <c r="P27" i="6"/>
  <c r="P28" i="6"/>
  <c r="P29" i="6"/>
  <c r="Q29" i="6" s="1"/>
  <c r="P30" i="6"/>
  <c r="P31" i="6"/>
  <c r="Q31" i="6" s="1"/>
  <c r="P32" i="6"/>
  <c r="Q32" i="6" s="1"/>
  <c r="P33" i="6"/>
  <c r="P35" i="6"/>
  <c r="P36" i="6"/>
  <c r="Q36" i="6" s="1"/>
  <c r="P37" i="6"/>
  <c r="Q37" i="6" s="1"/>
  <c r="P38" i="6"/>
  <c r="P39" i="6"/>
  <c r="Q39" i="6" s="1"/>
  <c r="P40" i="6"/>
  <c r="Q40" i="6" s="1"/>
  <c r="Q38" i="6"/>
  <c r="C35" i="6"/>
  <c r="N34" i="6"/>
  <c r="M34" i="6"/>
  <c r="L34" i="6"/>
  <c r="K34" i="6"/>
  <c r="J34" i="6"/>
  <c r="I34" i="6"/>
  <c r="H34" i="6"/>
  <c r="G34" i="6"/>
  <c r="F34" i="6"/>
  <c r="E34" i="6"/>
  <c r="D34" i="6"/>
  <c r="C34" i="6"/>
  <c r="C33" i="6"/>
  <c r="C30" i="6"/>
  <c r="C28" i="6"/>
  <c r="C27" i="6"/>
  <c r="C26" i="6"/>
  <c r="C25" i="6"/>
  <c r="Q25" i="6" s="1"/>
  <c r="N24" i="6"/>
  <c r="M24" i="6"/>
  <c r="L24" i="6"/>
  <c r="K24" i="6"/>
  <c r="J24" i="6"/>
  <c r="I24" i="6"/>
  <c r="H24" i="6"/>
  <c r="G24" i="6"/>
  <c r="F24" i="6"/>
  <c r="E24" i="6"/>
  <c r="D24" i="6"/>
  <c r="C22" i="6"/>
  <c r="C21" i="6"/>
  <c r="C20" i="6"/>
  <c r="Q20" i="6" s="1"/>
  <c r="C19" i="6"/>
  <c r="M16" i="6"/>
  <c r="I16" i="6"/>
  <c r="H16" i="6"/>
  <c r="G16" i="6"/>
  <c r="C16" i="6"/>
  <c r="G15" i="6"/>
  <c r="P15" i="6" s="1"/>
  <c r="C15" i="6"/>
  <c r="M13" i="6"/>
  <c r="L13" i="6"/>
  <c r="L10" i="6" s="1"/>
  <c r="K13" i="6"/>
  <c r="J13" i="6"/>
  <c r="I13" i="6"/>
  <c r="H13" i="6"/>
  <c r="G13" i="6"/>
  <c r="C13" i="6"/>
  <c r="M12" i="6"/>
  <c r="P12" i="6" s="1"/>
  <c r="C12" i="6"/>
  <c r="M11" i="6"/>
  <c r="M10" i="6" s="1"/>
  <c r="K11" i="6"/>
  <c r="I11" i="6"/>
  <c r="H11" i="6"/>
  <c r="G11" i="6"/>
  <c r="G10" i="6" s="1"/>
  <c r="F11" i="6"/>
  <c r="F10" i="6" s="1"/>
  <c r="E11" i="6"/>
  <c r="E10" i="6" s="1"/>
  <c r="C11" i="6"/>
  <c r="N10" i="6"/>
  <c r="J10" i="6"/>
  <c r="D10" i="6"/>
  <c r="C24" i="6" l="1"/>
  <c r="Q15" i="6"/>
  <c r="P13" i="6"/>
  <c r="K10" i="6"/>
  <c r="H10" i="6"/>
  <c r="P34" i="6"/>
  <c r="I10" i="6"/>
  <c r="P16" i="6"/>
  <c r="Q30" i="6"/>
  <c r="P11" i="6"/>
  <c r="Q11" i="6" s="1"/>
  <c r="C10" i="6"/>
  <c r="C41" i="6" s="1"/>
  <c r="Q12" i="6"/>
  <c r="P10" i="6"/>
  <c r="Q27" i="6"/>
  <c r="P24" i="6"/>
  <c r="Q13" i="6"/>
  <c r="Q22" i="6"/>
  <c r="Q28" i="6"/>
  <c r="Q35" i="6"/>
  <c r="Q34" i="6" s="1"/>
  <c r="O41" i="6"/>
  <c r="Q33" i="6"/>
  <c r="Q21" i="6"/>
  <c r="Q19" i="6"/>
  <c r="Q26" i="6"/>
  <c r="E41" i="6"/>
  <c r="G41" i="6"/>
  <c r="I41" i="6"/>
  <c r="K41" i="6"/>
  <c r="M41" i="6"/>
  <c r="D41" i="6"/>
  <c r="F41" i="6"/>
  <c r="H41" i="6"/>
  <c r="J41" i="6"/>
  <c r="L41" i="6"/>
  <c r="N41" i="6"/>
  <c r="Q16" i="6"/>
  <c r="Q10" i="6" l="1"/>
  <c r="Q24" i="6"/>
  <c r="Q41" i="6" s="1"/>
  <c r="P41" i="6"/>
</calcChain>
</file>

<file path=xl/sharedStrings.xml><?xml version="1.0" encoding="utf-8"?>
<sst xmlns="http://schemas.openxmlformats.org/spreadsheetml/2006/main" count="56" uniqueCount="47">
  <si>
    <t>Formato :  PE-04</t>
  </si>
  <si>
    <t xml:space="preserve"> AYUNTAMIENTO DE : EMILIANO ZAPATA, HGO</t>
  </si>
  <si>
    <t>POR TIPO DE GASTO</t>
  </si>
  <si>
    <t>PRESUPUESTO DE EGRESOS PARA EL EJERCICIO FISCAL 2017</t>
  </si>
  <si>
    <t>TIPO  DE GASTO</t>
  </si>
  <si>
    <t>IMPORTE</t>
  </si>
  <si>
    <t>EJERCIDO</t>
  </si>
  <si>
    <t>POR EJERCER</t>
  </si>
  <si>
    <t>GASTO CORRIENTE</t>
  </si>
  <si>
    <t>REPO</t>
  </si>
  <si>
    <t>FUPO</t>
  </si>
  <si>
    <t>FOMENTO MUNICIPAL</t>
  </si>
  <si>
    <t>FISM</t>
  </si>
  <si>
    <t>FORTAMUN-DF</t>
  </si>
  <si>
    <t>FOFIS</t>
  </si>
  <si>
    <t>COMPENSACION</t>
  </si>
  <si>
    <t>IMPUESTO SOBRE AUTOMOVILES NUEVOS</t>
  </si>
  <si>
    <t>IMPUESTO ESPECIAL SOBRE PRODUCCION Y SERVICIOS</t>
  </si>
  <si>
    <t>INCENTIVOS A LA VENTA FINAL DE GASOLINA Y DIESEL</t>
  </si>
  <si>
    <t>COMPENSACION DEL IMPUESTO SOBRE AUTOMOVILES NUEVOS</t>
  </si>
  <si>
    <t>GASTO DE CAPITAL</t>
  </si>
  <si>
    <t>FORTALECIMIENTO MUNICIPAL</t>
  </si>
  <si>
    <t>FISCALIZACION Y RECAUDACION</t>
  </si>
  <si>
    <t>FAIP</t>
  </si>
  <si>
    <t>FODEPED</t>
  </si>
  <si>
    <t>RAMO 22 TRANSFERENCIAS A MUNICIPIOS</t>
  </si>
  <si>
    <t>AMORTIZACIÓN DE LA DEUDA Y DISMINUCIÓN DE PASIVOS</t>
  </si>
  <si>
    <t>SUMA DE LOS EGRESOS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</si>
  <si>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</si>
  <si>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</si>
  <si>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</si>
  <si>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</si>
  <si>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</si>
  <si>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</si>
  <si>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</si>
  <si>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</si>
  <si>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</si>
  <si>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FUP</t>
  </si>
  <si>
    <t xml:space="preserve">     L.A.P. MAURICIO W. MENDOZA SALAZAR                                                                             C. PR. ANTONIO ESPINOZA ESPINOZA                                                  C. ANAHI ORTIZ AVELAR</t>
  </si>
  <si>
    <t xml:space="preserve">                             ELABORO:                                                                                                   REVISO:                                                                                  Vo. Bo.</t>
  </si>
  <si>
    <t>OCTUBRE</t>
  </si>
  <si>
    <t>NOVIEMBRE</t>
  </si>
  <si>
    <t>AL 30 DICIEMBRE DE 2017</t>
  </si>
  <si>
    <t>DICIEMBRE</t>
  </si>
  <si>
    <t>MUÑTAS COLABORACION ADMVA</t>
  </si>
  <si>
    <t>RECAUDACION DE IMPUESTO</t>
  </si>
  <si>
    <t xml:space="preserve">              TESORERO MUNICIPAL                                                                                                       PRESIDENTE MUNICIPAL                                                             SINDICO 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</si>
</sst>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14"/>
      <name val="Agency FB"/>
      <family val="2"/>
    </font>
    <font>
      <sz val="14"/>
      <color theme="1"/>
      <name val="Calibri"/>
      <family val="2"/>
      <scheme val="minor"/>
    </font>
    <font>
      <sz val="14"/>
      <name val="Agency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4" fillId="0" borderId="3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8" fillId="0" borderId="0" xfId="0" applyFont="1" applyBorder="1" applyAlignment="1"/>
    <xf numFmtId="4" fontId="8" fillId="0" borderId="0" xfId="0" applyNumberFormat="1" applyFont="1" applyBorder="1" applyAlignment="1">
      <alignment vertical="center"/>
    </xf>
    <xf numFmtId="4" fontId="8" fillId="0" borderId="0" xfId="0" applyNumberFormat="1" applyFont="1" applyBorder="1" applyAlignme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/>
    <xf numFmtId="164" fontId="9" fillId="0" borderId="0" xfId="0" applyNumberFormat="1" applyFont="1" applyFill="1"/>
    <xf numFmtId="0" fontId="10" fillId="0" borderId="0" xfId="0" applyFont="1" applyBorder="1" applyAlignment="1">
      <alignment horizontal="left"/>
    </xf>
    <xf numFmtId="0" fontId="10" fillId="0" borderId="0" xfId="0" applyFont="1"/>
    <xf numFmtId="4" fontId="10" fillId="0" borderId="0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42</xdr:row>
      <xdr:rowOff>0</xdr:rowOff>
    </xdr:from>
    <xdr:ext cx="11591924" cy="59055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2211050"/>
          <a:ext cx="11591924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just"/>
          <a:endParaRPr lang="es-MX" sz="8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8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Em_Zapata_2/Downloads/ANALITICO%20DE%20EGRESOS%20ENERO-DICIEMBRE%202017%20ME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ESUPUESTO%20%20DE%20EGRESOS/21-PRESUPESTO%20DE%20EGRESOS2016/4.%20Formatos%20Presupuesto%202016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17"/>
      <sheetName val="FEBRERO 2017"/>
      <sheetName val="MARZO 2017"/>
      <sheetName val="TIPOGASTOFEBRERO"/>
      <sheetName val="TIPO  DE GASTO"/>
    </sheetNames>
    <sheetDataSet>
      <sheetData sheetId="0">
        <row r="12">
          <cell r="C12">
            <v>1104601.23</v>
          </cell>
        </row>
        <row r="27">
          <cell r="C27">
            <v>7107912</v>
          </cell>
        </row>
        <row r="74">
          <cell r="C74">
            <v>4590173</v>
          </cell>
        </row>
        <row r="91">
          <cell r="C91">
            <v>3973315.46</v>
          </cell>
        </row>
        <row r="96">
          <cell r="C96">
            <v>832750</v>
          </cell>
        </row>
        <row r="107">
          <cell r="C107">
            <v>989500</v>
          </cell>
        </row>
        <row r="128">
          <cell r="C128">
            <v>139850</v>
          </cell>
        </row>
        <row r="145">
          <cell r="C145">
            <v>0</v>
          </cell>
        </row>
        <row r="155">
          <cell r="C155">
            <v>1767507.54</v>
          </cell>
        </row>
        <row r="167">
          <cell r="C167">
            <v>220000</v>
          </cell>
        </row>
        <row r="183">
          <cell r="C183">
            <v>1582684.26</v>
          </cell>
        </row>
        <row r="232">
          <cell r="C232">
            <v>1311538</v>
          </cell>
        </row>
        <row r="249">
          <cell r="C249">
            <v>500000</v>
          </cell>
        </row>
        <row r="266">
          <cell r="C266">
            <v>1600000</v>
          </cell>
        </row>
        <row r="283">
          <cell r="C283">
            <v>420000</v>
          </cell>
        </row>
        <row r="309">
          <cell r="C309">
            <v>84856</v>
          </cell>
        </row>
        <row r="312">
          <cell r="C312">
            <v>180831</v>
          </cell>
        </row>
        <row r="315">
          <cell r="C315">
            <v>521000</v>
          </cell>
        </row>
        <row r="318">
          <cell r="C318">
            <v>26792</v>
          </cell>
        </row>
        <row r="322">
          <cell r="C322">
            <v>498214.51</v>
          </cell>
        </row>
        <row r="340">
          <cell r="C340">
            <v>2076371</v>
          </cell>
        </row>
        <row r="358">
          <cell r="C358">
            <v>2566516</v>
          </cell>
        </row>
        <row r="373">
          <cell r="C373">
            <v>60000</v>
          </cell>
        </row>
        <row r="408">
          <cell r="C408">
            <v>100000</v>
          </cell>
        </row>
      </sheetData>
      <sheetData sheetId="1">
        <row r="12">
          <cell r="F12">
            <v>45107.79</v>
          </cell>
        </row>
      </sheetData>
      <sheetData sheetId="2">
        <row r="12">
          <cell r="F12">
            <v>123794.42000000001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-01"/>
      <sheetName val="PE-02"/>
      <sheetName val="PE-03 "/>
      <sheetName val="PE-04 "/>
      <sheetName val="PE-05 "/>
      <sheetName val="PE-06"/>
      <sheetName val="PE-07"/>
      <sheetName val="PE-08"/>
      <sheetName val="PE-09"/>
      <sheetName val="PE-10"/>
    </sheetNames>
    <sheetDataSet>
      <sheetData sheetId="0">
        <row r="11">
          <cell r="D11">
            <v>1790408.4000000001</v>
          </cell>
        </row>
        <row r="388">
          <cell r="D388">
            <v>0</v>
          </cell>
        </row>
        <row r="392">
          <cell r="D392">
            <v>0</v>
          </cell>
        </row>
        <row r="426">
          <cell r="D426">
            <v>2673127</v>
          </cell>
        </row>
        <row r="473">
          <cell r="D47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87"/>
  <sheetViews>
    <sheetView tabSelected="1" zoomScaleNormal="100" workbookViewId="0"/>
  </sheetViews>
  <sheetFormatPr baseColWidth="10" defaultRowHeight="15" x14ac:dyDescent="0.25"/>
  <cols>
    <col min="1" max="1" width="39.42578125" style="3" customWidth="1"/>
    <col min="2" max="2" width="14.7109375" style="3" customWidth="1"/>
    <col min="3" max="3" width="12.7109375" style="3" customWidth="1"/>
    <col min="4" max="4" width="12.140625" style="3" customWidth="1"/>
    <col min="5" max="5" width="11.5703125" style="3" customWidth="1"/>
    <col min="6" max="6" width="10.42578125" style="3" customWidth="1"/>
    <col min="7" max="7" width="10.85546875" style="3" customWidth="1"/>
    <col min="8" max="8" width="11.140625" style="3" customWidth="1"/>
    <col min="9" max="9" width="10.5703125" style="3" customWidth="1"/>
    <col min="10" max="10" width="11.85546875" style="3" customWidth="1"/>
    <col min="11" max="15" width="12.42578125" style="3" customWidth="1"/>
    <col min="16" max="16" width="12" style="3" customWidth="1"/>
    <col min="17" max="17" width="11.42578125" style="3"/>
    <col min="18" max="18" width="12.7109375" style="3" bestFit="1" customWidth="1"/>
    <col min="19" max="19" width="13.7109375" style="3" bestFit="1" customWidth="1"/>
    <col min="20" max="20" width="24" style="3" customWidth="1"/>
    <col min="21" max="21" width="16.28515625" style="3" customWidth="1"/>
    <col min="22" max="16384" width="11.42578125" style="3"/>
  </cols>
  <sheetData>
    <row r="2" spans="1:19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9" x14ac:dyDescent="0.25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9" x14ac:dyDescent="0.25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9" x14ac:dyDescent="0.25">
      <c r="A6" s="32" t="s">
        <v>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8" spans="1:19" x14ac:dyDescent="0.25">
      <c r="P8" s="33" t="s">
        <v>42</v>
      </c>
      <c r="Q8" s="34"/>
    </row>
    <row r="9" spans="1:19" ht="24.95" customHeight="1" x14ac:dyDescent="0.25">
      <c r="A9" s="35" t="s">
        <v>4</v>
      </c>
      <c r="B9" s="36"/>
      <c r="C9" s="15" t="s">
        <v>5</v>
      </c>
      <c r="D9" s="15" t="s">
        <v>28</v>
      </c>
      <c r="E9" s="15" t="s">
        <v>29</v>
      </c>
      <c r="F9" s="15" t="s">
        <v>30</v>
      </c>
      <c r="G9" s="15" t="s">
        <v>31</v>
      </c>
      <c r="H9" s="15" t="s">
        <v>32</v>
      </c>
      <c r="I9" s="15" t="s">
        <v>33</v>
      </c>
      <c r="J9" s="15" t="s">
        <v>34</v>
      </c>
      <c r="K9" s="15" t="s">
        <v>35</v>
      </c>
      <c r="L9" s="15" t="s">
        <v>36</v>
      </c>
      <c r="M9" s="15" t="s">
        <v>40</v>
      </c>
      <c r="N9" s="15" t="s">
        <v>41</v>
      </c>
      <c r="O9" s="15" t="s">
        <v>43</v>
      </c>
      <c r="P9" s="15" t="s">
        <v>6</v>
      </c>
      <c r="Q9" s="16" t="s">
        <v>7</v>
      </c>
    </row>
    <row r="10" spans="1:19" ht="24.95" customHeight="1" x14ac:dyDescent="0.25">
      <c r="A10" s="28" t="s">
        <v>8</v>
      </c>
      <c r="B10" s="28"/>
      <c r="C10" s="9">
        <f>C11+C12+C13+C15+C16+C17+C19+C20+C21+C22+C18</f>
        <v>32154412</v>
      </c>
      <c r="D10" s="9">
        <f t="shared" ref="D10:O10" si="0">D11+D12+D13+D15+D16+D17+D19+D20+D21+D22+D18</f>
        <v>2001971.17</v>
      </c>
      <c r="E10" s="9">
        <f t="shared" si="0"/>
        <v>2411828.21</v>
      </c>
      <c r="F10" s="9">
        <f t="shared" si="0"/>
        <v>3047549.2</v>
      </c>
      <c r="G10" s="9">
        <f t="shared" si="0"/>
        <v>3173480.52</v>
      </c>
      <c r="H10" s="9">
        <f t="shared" si="0"/>
        <v>3343133.8499999996</v>
      </c>
      <c r="I10" s="9">
        <f t="shared" si="0"/>
        <v>3286118.69</v>
      </c>
      <c r="J10" s="9">
        <f t="shared" si="0"/>
        <v>2512598.16</v>
      </c>
      <c r="K10" s="9">
        <f t="shared" si="0"/>
        <v>2714606.95</v>
      </c>
      <c r="L10" s="9">
        <f t="shared" si="0"/>
        <v>2886318.95</v>
      </c>
      <c r="M10" s="9">
        <f t="shared" si="0"/>
        <v>2685275.8299999996</v>
      </c>
      <c r="N10" s="9">
        <f t="shared" si="0"/>
        <v>2746459.71</v>
      </c>
      <c r="O10" s="9">
        <f t="shared" si="0"/>
        <v>6327067.9400000004</v>
      </c>
      <c r="P10" s="9">
        <f>D10+E10+F10+G10+H10+I10+J10+K10+L10+M10+N10+O10</f>
        <v>37136409.18</v>
      </c>
      <c r="Q10" s="12">
        <f>Q11+Q12+Q13+Q15+Q16+Q17+Q19+Q20+Q21+Q22+Q18</f>
        <v>-4981997.1800000016</v>
      </c>
    </row>
    <row r="11" spans="1:19" ht="24.95" customHeight="1" x14ac:dyDescent="0.25">
      <c r="A11" s="29" t="s">
        <v>9</v>
      </c>
      <c r="B11" s="31"/>
      <c r="C11" s="10">
        <f>'[1]ENERO 2017'!C12+'[1]ENERO 2017'!C107+'[1]ENERO 2017'!C183+'[1]ENERO 2017'!C322</f>
        <v>4175000</v>
      </c>
      <c r="D11" s="10">
        <v>47331.35</v>
      </c>
      <c r="E11" s="10">
        <f>352923.19-629.99</f>
        <v>352293.2</v>
      </c>
      <c r="F11" s="10">
        <f>1041933.32</f>
        <v>1041933.32</v>
      </c>
      <c r="G11" s="10">
        <f>835486.61-83765.34-10000</f>
        <v>741721.27</v>
      </c>
      <c r="H11" s="10">
        <f>1365481.16-52556</f>
        <v>1312925.1599999999</v>
      </c>
      <c r="I11" s="10">
        <f>1353258.83-289246.31</f>
        <v>1064012.52</v>
      </c>
      <c r="J11" s="10">
        <v>293382.09000000003</v>
      </c>
      <c r="K11" s="10">
        <f>458414.4-115000</f>
        <v>343414.4</v>
      </c>
      <c r="L11" s="10">
        <v>664749.19999999995</v>
      </c>
      <c r="M11" s="10">
        <f>2150+245488.7+4100</f>
        <v>251738.7</v>
      </c>
      <c r="N11" s="10">
        <v>384092.38</v>
      </c>
      <c r="O11" s="10">
        <f>1391323.86</f>
        <v>1391323.86</v>
      </c>
      <c r="P11" s="9">
        <f t="shared" ref="P11:P40" si="1">D11+E11+F11+G11+H11+I11+J11+K11+L11+M11+N11+O11</f>
        <v>7888917.4500000011</v>
      </c>
      <c r="Q11" s="13">
        <f t="shared" ref="Q11:Q23" si="2">C11-P11</f>
        <v>-3713917.4500000011</v>
      </c>
    </row>
    <row r="12" spans="1:19" ht="24.95" customHeight="1" x14ac:dyDescent="0.25">
      <c r="A12" s="29" t="s">
        <v>37</v>
      </c>
      <c r="B12" s="30"/>
      <c r="C12" s="10">
        <f>'[1]ENERO 2017'!C27+'[1]ENERO 2017'!C128+'[1]ENERO 2017'!C232+'[1]ENERO 2017'!C340</f>
        <v>10635671</v>
      </c>
      <c r="D12" s="10">
        <v>838247</v>
      </c>
      <c r="E12" s="10">
        <v>578933</v>
      </c>
      <c r="F12" s="10">
        <v>555882</v>
      </c>
      <c r="G12" s="10">
        <v>714247.18</v>
      </c>
      <c r="H12" s="10">
        <v>631961.66</v>
      </c>
      <c r="I12" s="10">
        <v>645909.94999999995</v>
      </c>
      <c r="J12" s="10">
        <v>698021.78</v>
      </c>
      <c r="K12" s="10">
        <v>681999.35999999999</v>
      </c>
      <c r="L12" s="10">
        <v>714725.92</v>
      </c>
      <c r="M12" s="10">
        <f>614375+24204.61+70451.89+37595</f>
        <v>746626.5</v>
      </c>
      <c r="N12" s="10">
        <v>652372.19999999995</v>
      </c>
      <c r="O12" s="10">
        <v>3271307.7</v>
      </c>
      <c r="P12" s="9">
        <f t="shared" si="1"/>
        <v>10730234.25</v>
      </c>
      <c r="Q12" s="13">
        <f t="shared" si="2"/>
        <v>-94563.25</v>
      </c>
    </row>
    <row r="13" spans="1:19" ht="24.95" customHeight="1" x14ac:dyDescent="0.25">
      <c r="A13" s="29" t="s">
        <v>11</v>
      </c>
      <c r="B13" s="30"/>
      <c r="C13" s="10">
        <f>'[1]ENERO 2017'!C74+'[1]ENERO 2017'!C145+'[1]ENERO 2017'!C249+'[1]ENERO 2017'!C358</f>
        <v>7656689</v>
      </c>
      <c r="D13" s="10">
        <v>657320.4</v>
      </c>
      <c r="E13" s="10">
        <v>615915.34</v>
      </c>
      <c r="F13" s="10">
        <v>607200</v>
      </c>
      <c r="G13" s="10">
        <f>738780.6-686</f>
        <v>738094.6</v>
      </c>
      <c r="H13" s="10">
        <f>624621-189</f>
        <v>624432</v>
      </c>
      <c r="I13" s="10">
        <f>638615-286</f>
        <v>638329</v>
      </c>
      <c r="J13" s="10">
        <f>723283.26-22100</f>
        <v>701183.26</v>
      </c>
      <c r="K13" s="10">
        <f>705991.45-1796</f>
        <v>704195.45</v>
      </c>
      <c r="L13" s="10">
        <f>774652.27-322</f>
        <v>774330.27</v>
      </c>
      <c r="M13" s="10">
        <f>642989.72</f>
        <v>642989.72</v>
      </c>
      <c r="N13" s="10">
        <v>682021.01</v>
      </c>
      <c r="O13" s="10">
        <v>141304.06</v>
      </c>
      <c r="P13" s="9">
        <f t="shared" si="1"/>
        <v>7527315.1099999994</v>
      </c>
      <c r="Q13" s="13">
        <f t="shared" si="2"/>
        <v>129373.8900000006</v>
      </c>
    </row>
    <row r="14" spans="1:19" ht="24.95" customHeight="1" x14ac:dyDescent="0.25">
      <c r="A14" s="29" t="s">
        <v>12</v>
      </c>
      <c r="B14" s="30"/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9">
        <f t="shared" si="1"/>
        <v>0</v>
      </c>
      <c r="Q14" s="13">
        <f t="shared" si="2"/>
        <v>0</v>
      </c>
    </row>
    <row r="15" spans="1:19" ht="24.95" customHeight="1" x14ac:dyDescent="0.25">
      <c r="A15" s="29" t="s">
        <v>13</v>
      </c>
      <c r="B15" s="30"/>
      <c r="C15" s="10">
        <f>'[1]ENERO 2017'!C266+'[1]ENERO 2017'!C155+'[1]ENERO 2017'!C91</f>
        <v>7340823</v>
      </c>
      <c r="D15" s="10">
        <v>379485.42</v>
      </c>
      <c r="E15" s="10">
        <v>607292.09</v>
      </c>
      <c r="F15" s="10">
        <v>609095.80000000005</v>
      </c>
      <c r="G15" s="10">
        <f>813048.54-544.01</f>
        <v>812504.53</v>
      </c>
      <c r="H15" s="10">
        <v>569217.18999999994</v>
      </c>
      <c r="I15" s="10">
        <v>678237.68</v>
      </c>
      <c r="J15" s="10">
        <v>669487.77</v>
      </c>
      <c r="K15" s="10">
        <v>791697.79</v>
      </c>
      <c r="L15" s="10">
        <v>541070.80000000005</v>
      </c>
      <c r="M15" s="10">
        <v>729672.67</v>
      </c>
      <c r="N15" s="10">
        <v>524531.24</v>
      </c>
      <c r="O15" s="10">
        <v>1418654.82</v>
      </c>
      <c r="P15" s="9">
        <f t="shared" si="1"/>
        <v>8330947.8000000007</v>
      </c>
      <c r="Q15" s="13">
        <f t="shared" si="2"/>
        <v>-990124.80000000075</v>
      </c>
      <c r="R15" s="4"/>
    </row>
    <row r="16" spans="1:19" ht="24.95" customHeight="1" x14ac:dyDescent="0.25">
      <c r="A16" s="29" t="s">
        <v>14</v>
      </c>
      <c r="B16" s="30"/>
      <c r="C16" s="10">
        <f>'[1]ENERO 2017'!C96+'[1]ENERO 2017'!C167+'[1]ENERO 2017'!C283+'[1]ENERO 2017'!C373</f>
        <v>1532750</v>
      </c>
      <c r="D16" s="10">
        <v>79587</v>
      </c>
      <c r="E16" s="10">
        <v>195110.58</v>
      </c>
      <c r="F16" s="10">
        <v>171156.08</v>
      </c>
      <c r="G16" s="10">
        <f>100116-163</f>
        <v>99953</v>
      </c>
      <c r="H16" s="10">
        <f>146001.57-664</f>
        <v>145337.57</v>
      </c>
      <c r="I16" s="10">
        <f>213679.77-1876-17999.95</f>
        <v>193803.81999999998</v>
      </c>
      <c r="J16" s="10">
        <v>88837</v>
      </c>
      <c r="K16" s="10">
        <v>127766.22</v>
      </c>
      <c r="L16" s="10">
        <v>183520.76</v>
      </c>
      <c r="M16" s="10">
        <f>113734.03-3599.98</f>
        <v>110134.05</v>
      </c>
      <c r="N16" s="10">
        <v>181712.24</v>
      </c>
      <c r="O16" s="10">
        <v>90001.21</v>
      </c>
      <c r="P16" s="9">
        <f t="shared" si="1"/>
        <v>1666919.53</v>
      </c>
      <c r="Q16" s="13">
        <f t="shared" si="2"/>
        <v>-134169.53000000003</v>
      </c>
      <c r="S16" s="4"/>
    </row>
    <row r="17" spans="1:18" ht="24.95" customHeight="1" x14ac:dyDescent="0.25">
      <c r="A17" s="6" t="s">
        <v>15</v>
      </c>
      <c r="B17" s="7"/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88565.8</v>
      </c>
      <c r="N17" s="10">
        <v>0</v>
      </c>
      <c r="O17" s="10">
        <v>0</v>
      </c>
      <c r="P17" s="9">
        <f t="shared" si="1"/>
        <v>88565.8</v>
      </c>
      <c r="Q17" s="13">
        <f t="shared" si="2"/>
        <v>-88565.8</v>
      </c>
    </row>
    <row r="18" spans="1:18" ht="24.95" customHeight="1" x14ac:dyDescent="0.25">
      <c r="A18" s="6" t="s">
        <v>44</v>
      </c>
      <c r="B18" s="7"/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f>3490.4+36.15</f>
        <v>3526.55</v>
      </c>
      <c r="P18" s="9">
        <f t="shared" si="1"/>
        <v>3526.55</v>
      </c>
      <c r="Q18" s="13">
        <f t="shared" si="2"/>
        <v>-3526.55</v>
      </c>
    </row>
    <row r="19" spans="1:18" ht="24.95" customHeight="1" x14ac:dyDescent="0.25">
      <c r="A19" s="29" t="s">
        <v>16</v>
      </c>
      <c r="B19" s="30"/>
      <c r="C19" s="10">
        <f>'[1]ENERO 2017'!C309</f>
        <v>84856</v>
      </c>
      <c r="D19" s="10">
        <v>0</v>
      </c>
      <c r="E19" s="10">
        <v>6365</v>
      </c>
      <c r="F19" s="10">
        <v>6364</v>
      </c>
      <c r="G19" s="10">
        <v>6364</v>
      </c>
      <c r="H19" s="10">
        <v>6364</v>
      </c>
      <c r="I19" s="10">
        <v>6364</v>
      </c>
      <c r="J19" s="10">
        <v>6364</v>
      </c>
      <c r="K19" s="10">
        <v>6364</v>
      </c>
      <c r="L19" s="10">
        <v>6364</v>
      </c>
      <c r="M19" s="10">
        <v>6364</v>
      </c>
      <c r="N19" s="10">
        <v>64208.13</v>
      </c>
      <c r="O19" s="10">
        <v>9381.91</v>
      </c>
      <c r="P19" s="9">
        <f t="shared" si="1"/>
        <v>130867.04000000001</v>
      </c>
      <c r="Q19" s="13">
        <f t="shared" si="2"/>
        <v>-46011.040000000008</v>
      </c>
    </row>
    <row r="20" spans="1:18" ht="24.95" customHeight="1" x14ac:dyDescent="0.25">
      <c r="A20" s="29" t="s">
        <v>17</v>
      </c>
      <c r="B20" s="31"/>
      <c r="C20" s="10">
        <f>'[1]ENERO 2017'!C312</f>
        <v>180831</v>
      </c>
      <c r="D20" s="10">
        <v>0</v>
      </c>
      <c r="E20" s="10">
        <v>13103</v>
      </c>
      <c r="F20" s="10">
        <v>13102</v>
      </c>
      <c r="G20" s="10">
        <v>13102</v>
      </c>
      <c r="H20" s="10">
        <v>13102</v>
      </c>
      <c r="I20" s="10">
        <v>13102</v>
      </c>
      <c r="J20" s="10">
        <v>13102</v>
      </c>
      <c r="K20" s="10">
        <v>13102</v>
      </c>
      <c r="L20" s="10">
        <v>0</v>
      </c>
      <c r="M20" s="10">
        <v>26201.01</v>
      </c>
      <c r="N20" s="10">
        <v>122026.02</v>
      </c>
      <c r="O20" s="10">
        <v>0</v>
      </c>
      <c r="P20" s="9">
        <f t="shared" si="1"/>
        <v>239942.03</v>
      </c>
      <c r="Q20" s="13">
        <f t="shared" si="2"/>
        <v>-59111.03</v>
      </c>
    </row>
    <row r="21" spans="1:18" ht="24.95" customHeight="1" x14ac:dyDescent="0.25">
      <c r="A21" s="29" t="s">
        <v>18</v>
      </c>
      <c r="B21" s="31"/>
      <c r="C21" s="10">
        <f>'[1]ENERO 2017'!C315</f>
        <v>521000</v>
      </c>
      <c r="D21" s="10">
        <v>0</v>
      </c>
      <c r="E21" s="10">
        <v>42816</v>
      </c>
      <c r="F21" s="10">
        <v>42816</v>
      </c>
      <c r="G21" s="10">
        <v>42817.17</v>
      </c>
      <c r="H21" s="10">
        <v>39794.269999999997</v>
      </c>
      <c r="I21" s="10">
        <v>43242.54</v>
      </c>
      <c r="J21" s="10">
        <v>40661.67</v>
      </c>
      <c r="K21" s="10">
        <v>44509.14</v>
      </c>
      <c r="L21" s="10">
        <v>0</v>
      </c>
      <c r="M21" s="10">
        <v>81424.2</v>
      </c>
      <c r="N21" s="10">
        <v>132379.49</v>
      </c>
      <c r="O21" s="10">
        <v>0</v>
      </c>
      <c r="P21" s="9">
        <f t="shared" si="1"/>
        <v>510460.48000000004</v>
      </c>
      <c r="Q21" s="13">
        <f t="shared" si="2"/>
        <v>10539.51999999996</v>
      </c>
    </row>
    <row r="22" spans="1:18" ht="24.95" customHeight="1" x14ac:dyDescent="0.25">
      <c r="A22" s="29" t="s">
        <v>19</v>
      </c>
      <c r="B22" s="31"/>
      <c r="C22" s="10">
        <f>'[1]ENERO 2017'!C318</f>
        <v>26792</v>
      </c>
      <c r="D22" s="10">
        <v>0</v>
      </c>
      <c r="E22" s="10">
        <v>0</v>
      </c>
      <c r="F22" s="10">
        <v>0</v>
      </c>
      <c r="G22" s="10">
        <v>4676.7700000000004</v>
      </c>
      <c r="H22" s="10">
        <v>0</v>
      </c>
      <c r="I22" s="10">
        <v>3117.18</v>
      </c>
      <c r="J22" s="10">
        <v>1558.59</v>
      </c>
      <c r="K22" s="10">
        <v>1558.59</v>
      </c>
      <c r="L22" s="10">
        <v>1558</v>
      </c>
      <c r="M22" s="10">
        <v>1559.18</v>
      </c>
      <c r="N22" s="10">
        <v>3117</v>
      </c>
      <c r="O22" s="10">
        <v>1567.83</v>
      </c>
      <c r="P22" s="9">
        <f t="shared" si="1"/>
        <v>18713.14</v>
      </c>
      <c r="Q22" s="13">
        <f t="shared" si="2"/>
        <v>8078.8600000000006</v>
      </c>
    </row>
    <row r="23" spans="1:18" ht="24.95" customHeight="1" x14ac:dyDescent="0.25">
      <c r="A23" s="6" t="s">
        <v>45</v>
      </c>
      <c r="B23" s="8"/>
      <c r="C23" s="10">
        <v>0</v>
      </c>
      <c r="D23" s="10">
        <v>0</v>
      </c>
      <c r="E23" s="10"/>
      <c r="F23" s="10"/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27440</v>
      </c>
      <c r="P23" s="9">
        <f t="shared" si="1"/>
        <v>27440</v>
      </c>
      <c r="Q23" s="13">
        <f t="shared" si="2"/>
        <v>-27440</v>
      </c>
    </row>
    <row r="24" spans="1:18" ht="24.95" customHeight="1" x14ac:dyDescent="0.25">
      <c r="A24" s="28" t="s">
        <v>20</v>
      </c>
      <c r="B24" s="28"/>
      <c r="C24" s="9">
        <f>C25+C28+C30+C31+C27+C29+C32+C26+C33+C23</f>
        <v>2773127</v>
      </c>
      <c r="D24" s="9">
        <f t="shared" ref="D24:O24" si="3">D25+D28+D30+D31+D27+D29+D32+D26+D33+D23</f>
        <v>0</v>
      </c>
      <c r="E24" s="9">
        <f t="shared" si="3"/>
        <v>629.99</v>
      </c>
      <c r="F24" s="9">
        <f t="shared" si="3"/>
        <v>50000</v>
      </c>
      <c r="G24" s="9">
        <f t="shared" si="3"/>
        <v>83765.34</v>
      </c>
      <c r="H24" s="9">
        <f t="shared" si="3"/>
        <v>52556</v>
      </c>
      <c r="I24" s="9">
        <f t="shared" si="3"/>
        <v>307246.26</v>
      </c>
      <c r="J24" s="9">
        <f t="shared" si="3"/>
        <v>22100</v>
      </c>
      <c r="K24" s="9">
        <f t="shared" si="3"/>
        <v>167200</v>
      </c>
      <c r="L24" s="9">
        <f t="shared" si="3"/>
        <v>191273.33</v>
      </c>
      <c r="M24" s="9">
        <f t="shared" si="3"/>
        <v>1660795.6400000001</v>
      </c>
      <c r="N24" s="9">
        <f t="shared" si="3"/>
        <v>172749.49</v>
      </c>
      <c r="O24" s="9">
        <f t="shared" si="3"/>
        <v>711553.66999999993</v>
      </c>
      <c r="P24" s="9">
        <f t="shared" si="1"/>
        <v>3419869.7199999997</v>
      </c>
      <c r="Q24" s="14">
        <f>Q25+Q28+Q30+Q31+Q27+Q29+Q32+Q26+Q33+Q23</f>
        <v>-646742.72</v>
      </c>
    </row>
    <row r="25" spans="1:18" ht="24.95" customHeight="1" x14ac:dyDescent="0.25">
      <c r="A25" s="29" t="s">
        <v>9</v>
      </c>
      <c r="B25" s="30"/>
      <c r="C25" s="10">
        <f>0</f>
        <v>0</v>
      </c>
      <c r="D25" s="10">
        <v>0</v>
      </c>
      <c r="E25" s="10">
        <v>629.99</v>
      </c>
      <c r="F25" s="10">
        <v>0</v>
      </c>
      <c r="G25" s="10">
        <v>83765.34</v>
      </c>
      <c r="H25" s="10">
        <v>52556</v>
      </c>
      <c r="I25" s="10">
        <v>289246.31</v>
      </c>
      <c r="J25" s="10">
        <v>0</v>
      </c>
      <c r="K25" s="10">
        <v>115000</v>
      </c>
      <c r="L25" s="10">
        <v>0</v>
      </c>
      <c r="M25" s="10">
        <v>609999.99</v>
      </c>
      <c r="N25" s="10">
        <v>0</v>
      </c>
      <c r="O25" s="10">
        <v>5000</v>
      </c>
      <c r="P25" s="9">
        <f t="shared" si="1"/>
        <v>1156197.6299999999</v>
      </c>
      <c r="Q25" s="13">
        <f t="shared" ref="Q25:Q33" si="4">C25-P25</f>
        <v>-1156197.6299999999</v>
      </c>
    </row>
    <row r="26" spans="1:18" ht="24.95" customHeight="1" x14ac:dyDescent="0.25">
      <c r="A26" s="29" t="s">
        <v>10</v>
      </c>
      <c r="B26" s="30"/>
      <c r="C26" s="10">
        <f>'[2]PE-01'!D388</f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9">
        <f t="shared" si="1"/>
        <v>0</v>
      </c>
      <c r="Q26" s="13">
        <f t="shared" si="4"/>
        <v>0</v>
      </c>
    </row>
    <row r="27" spans="1:18" ht="24.95" customHeight="1" x14ac:dyDescent="0.25">
      <c r="A27" s="29" t="s">
        <v>21</v>
      </c>
      <c r="B27" s="30"/>
      <c r="C27" s="10">
        <f>0</f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22100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f t="shared" si="1"/>
        <v>22100</v>
      </c>
      <c r="Q27" s="13">
        <f t="shared" si="4"/>
        <v>-22100</v>
      </c>
      <c r="R27" s="4"/>
    </row>
    <row r="28" spans="1:18" ht="24.95" customHeight="1" x14ac:dyDescent="0.25">
      <c r="A28" s="29" t="s">
        <v>12</v>
      </c>
      <c r="B28" s="30"/>
      <c r="C28" s="10">
        <f>'[2]PE-01'!D392+'[2]PE-01'!D426</f>
        <v>2673127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52200</v>
      </c>
      <c r="L28" s="10">
        <v>191273.33</v>
      </c>
      <c r="M28" s="10">
        <v>1047195.67</v>
      </c>
      <c r="N28" s="10">
        <v>172749.49</v>
      </c>
      <c r="O28" s="10">
        <f>719668.2-40554.53</f>
        <v>679113.66999999993</v>
      </c>
      <c r="P28" s="9">
        <f t="shared" si="1"/>
        <v>2142532.16</v>
      </c>
      <c r="Q28" s="13">
        <f t="shared" si="4"/>
        <v>530594.83999999985</v>
      </c>
    </row>
    <row r="29" spans="1:18" ht="24.95" customHeight="1" x14ac:dyDescent="0.25">
      <c r="A29" s="29" t="s">
        <v>13</v>
      </c>
      <c r="B29" s="30"/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f t="shared" si="1"/>
        <v>0</v>
      </c>
      <c r="Q29" s="13">
        <f t="shared" si="4"/>
        <v>0</v>
      </c>
    </row>
    <row r="30" spans="1:18" ht="24.95" customHeight="1" x14ac:dyDescent="0.25">
      <c r="A30" s="29" t="s">
        <v>22</v>
      </c>
      <c r="B30" s="30"/>
      <c r="C30" s="10">
        <f>'[1]ENERO 2017'!C408</f>
        <v>100000</v>
      </c>
      <c r="D30" s="10">
        <v>0</v>
      </c>
      <c r="E30" s="10">
        <v>0</v>
      </c>
      <c r="F30" s="10">
        <v>50000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3599.98</v>
      </c>
      <c r="N30" s="10">
        <v>0</v>
      </c>
      <c r="O30" s="10">
        <v>0</v>
      </c>
      <c r="P30" s="9">
        <f t="shared" si="1"/>
        <v>53599.98</v>
      </c>
      <c r="Q30" s="13">
        <f t="shared" si="4"/>
        <v>46400.02</v>
      </c>
    </row>
    <row r="31" spans="1:18" ht="24.95" customHeight="1" x14ac:dyDescent="0.25">
      <c r="A31" s="6" t="s">
        <v>23</v>
      </c>
      <c r="B31" s="7"/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17999.95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f t="shared" si="1"/>
        <v>17999.95</v>
      </c>
      <c r="Q31" s="13">
        <f t="shared" si="4"/>
        <v>-17999.95</v>
      </c>
    </row>
    <row r="32" spans="1:18" ht="24.95" customHeight="1" x14ac:dyDescent="0.25">
      <c r="A32" s="6" t="s">
        <v>24</v>
      </c>
      <c r="B32" s="7"/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f t="shared" si="1"/>
        <v>0</v>
      </c>
      <c r="Q32" s="13">
        <f t="shared" si="4"/>
        <v>0</v>
      </c>
    </row>
    <row r="33" spans="1:21" ht="24.95" customHeight="1" x14ac:dyDescent="0.25">
      <c r="A33" s="6" t="s">
        <v>25</v>
      </c>
      <c r="B33" s="7"/>
      <c r="C33" s="10">
        <f>'[2]PE-01'!D473</f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9">
        <f t="shared" si="1"/>
        <v>0</v>
      </c>
      <c r="Q33" s="13">
        <f t="shared" si="4"/>
        <v>0</v>
      </c>
    </row>
    <row r="34" spans="1:21" ht="24.95" customHeight="1" x14ac:dyDescent="0.25">
      <c r="A34" s="28" t="s">
        <v>26</v>
      </c>
      <c r="B34" s="28"/>
      <c r="C34" s="9">
        <f>C35</f>
        <v>0</v>
      </c>
      <c r="D34" s="9">
        <f t="shared" ref="D34:N34" si="5">D35</f>
        <v>0</v>
      </c>
      <c r="E34" s="9">
        <f t="shared" si="5"/>
        <v>0</v>
      </c>
      <c r="F34" s="9">
        <f t="shared" si="5"/>
        <v>0</v>
      </c>
      <c r="G34" s="9">
        <f t="shared" si="5"/>
        <v>0</v>
      </c>
      <c r="H34" s="9">
        <f t="shared" si="5"/>
        <v>0</v>
      </c>
      <c r="I34" s="9">
        <f t="shared" si="5"/>
        <v>0</v>
      </c>
      <c r="J34" s="9">
        <f t="shared" si="5"/>
        <v>0</v>
      </c>
      <c r="K34" s="9">
        <f t="shared" si="5"/>
        <v>0</v>
      </c>
      <c r="L34" s="9">
        <f t="shared" si="5"/>
        <v>0</v>
      </c>
      <c r="M34" s="9">
        <f t="shared" si="5"/>
        <v>0</v>
      </c>
      <c r="N34" s="9">
        <f t="shared" si="5"/>
        <v>0</v>
      </c>
      <c r="O34" s="9"/>
      <c r="P34" s="9">
        <f t="shared" si="1"/>
        <v>0</v>
      </c>
      <c r="Q34" s="14">
        <f>Q35</f>
        <v>0</v>
      </c>
    </row>
    <row r="35" spans="1:21" ht="24.95" customHeight="1" x14ac:dyDescent="0.25">
      <c r="A35" s="29" t="s">
        <v>9</v>
      </c>
      <c r="B35" s="30"/>
      <c r="C35" s="10">
        <f>'[2]PE-01'!C478</f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9">
        <f t="shared" si="1"/>
        <v>0</v>
      </c>
      <c r="Q35" s="13">
        <f t="shared" ref="Q35:Q40" si="6">C35-P35</f>
        <v>0</v>
      </c>
    </row>
    <row r="36" spans="1:21" ht="24.95" customHeight="1" x14ac:dyDescent="0.25">
      <c r="A36" s="29" t="s">
        <v>10</v>
      </c>
      <c r="B36" s="30"/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f t="shared" si="1"/>
        <v>0</v>
      </c>
      <c r="Q36" s="13">
        <f t="shared" si="6"/>
        <v>0</v>
      </c>
    </row>
    <row r="37" spans="1:21" ht="24.95" customHeight="1" x14ac:dyDescent="0.25">
      <c r="A37" s="29" t="s">
        <v>21</v>
      </c>
      <c r="B37" s="30"/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f t="shared" si="1"/>
        <v>0</v>
      </c>
      <c r="Q37" s="13">
        <f t="shared" si="6"/>
        <v>0</v>
      </c>
    </row>
    <row r="38" spans="1:21" ht="24.95" customHeight="1" x14ac:dyDescent="0.25">
      <c r="A38" s="29" t="s">
        <v>12</v>
      </c>
      <c r="B38" s="30"/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f t="shared" si="1"/>
        <v>0</v>
      </c>
      <c r="Q38" s="13">
        <f t="shared" si="6"/>
        <v>0</v>
      </c>
    </row>
    <row r="39" spans="1:21" ht="24.95" customHeight="1" x14ac:dyDescent="0.25">
      <c r="A39" s="29" t="s">
        <v>13</v>
      </c>
      <c r="B39" s="30"/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f t="shared" si="1"/>
        <v>0</v>
      </c>
      <c r="Q39" s="13">
        <f t="shared" si="6"/>
        <v>0</v>
      </c>
    </row>
    <row r="40" spans="1:21" ht="24.95" customHeight="1" x14ac:dyDescent="0.25">
      <c r="A40" s="29" t="s">
        <v>14</v>
      </c>
      <c r="B40" s="30"/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f t="shared" si="1"/>
        <v>0</v>
      </c>
      <c r="Q40" s="13">
        <f t="shared" si="6"/>
        <v>0</v>
      </c>
    </row>
    <row r="41" spans="1:21" ht="24.95" customHeight="1" x14ac:dyDescent="0.25">
      <c r="A41" s="28" t="s">
        <v>27</v>
      </c>
      <c r="B41" s="28"/>
      <c r="C41" s="9">
        <f>C24+C10+C34</f>
        <v>34927539</v>
      </c>
      <c r="D41" s="9">
        <f t="shared" ref="D41:O41" si="7">D24+D10+D34</f>
        <v>2001971.17</v>
      </c>
      <c r="E41" s="9">
        <f t="shared" si="7"/>
        <v>2412458.2000000002</v>
      </c>
      <c r="F41" s="9">
        <f t="shared" si="7"/>
        <v>3097549.2</v>
      </c>
      <c r="G41" s="9">
        <f t="shared" si="7"/>
        <v>3257245.86</v>
      </c>
      <c r="H41" s="9">
        <f t="shared" si="7"/>
        <v>3395689.8499999996</v>
      </c>
      <c r="I41" s="9">
        <f t="shared" si="7"/>
        <v>3593364.95</v>
      </c>
      <c r="J41" s="9">
        <f t="shared" si="7"/>
        <v>2534698.16</v>
      </c>
      <c r="K41" s="9">
        <f t="shared" si="7"/>
        <v>2881806.95</v>
      </c>
      <c r="L41" s="9">
        <f t="shared" si="7"/>
        <v>3077592.2800000003</v>
      </c>
      <c r="M41" s="9">
        <f t="shared" si="7"/>
        <v>4346071.47</v>
      </c>
      <c r="N41" s="9">
        <f t="shared" si="7"/>
        <v>2919209.2</v>
      </c>
      <c r="O41" s="9">
        <f t="shared" si="7"/>
        <v>7038621.6100000003</v>
      </c>
      <c r="P41" s="9">
        <f>D41+E41+F41+G41+H41+I41+J41+K41+L41+M41+N41+O41</f>
        <v>40556278.899999999</v>
      </c>
      <c r="Q41" s="12">
        <f>Q24+Q10+Q34</f>
        <v>-5628739.9000000013</v>
      </c>
      <c r="S41" s="4"/>
      <c r="T41" s="4"/>
      <c r="U41" s="4"/>
    </row>
    <row r="42" spans="1:21" ht="24.95" customHeight="1" x14ac:dyDescent="0.25">
      <c r="A42" s="11"/>
      <c r="B42" s="11"/>
      <c r="C42" s="11"/>
      <c r="D42" s="11"/>
      <c r="E42" s="11"/>
      <c r="Q42" s="5"/>
      <c r="S42" s="4"/>
      <c r="T42" s="4"/>
      <c r="U42" s="4"/>
    </row>
    <row r="43" spans="1:21" ht="24.95" customHeight="1" x14ac:dyDescent="0.3">
      <c r="A43" s="17" t="s">
        <v>39</v>
      </c>
      <c r="B43" s="17"/>
      <c r="C43" s="18"/>
      <c r="D43" s="18"/>
      <c r="E43" s="19"/>
      <c r="F43" s="19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S43" s="4"/>
      <c r="T43" s="4"/>
      <c r="U43" s="4"/>
    </row>
    <row r="44" spans="1:21" ht="24.95" customHeight="1" x14ac:dyDescent="0.3">
      <c r="A44" s="17"/>
      <c r="B44" s="17"/>
      <c r="C44" s="18"/>
      <c r="D44" s="18"/>
      <c r="E44" s="19"/>
      <c r="F44" s="19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S44" s="4"/>
      <c r="T44" s="4"/>
      <c r="U44" s="4"/>
    </row>
    <row r="45" spans="1:21" ht="24.95" customHeight="1" x14ac:dyDescent="0.3">
      <c r="A45" s="17"/>
      <c r="B45" s="17"/>
      <c r="C45" s="18"/>
      <c r="D45" s="18"/>
      <c r="E45" s="19"/>
      <c r="F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S45" s="4"/>
      <c r="T45" s="4"/>
      <c r="U45" s="4"/>
    </row>
    <row r="46" spans="1:21" ht="24.95" customHeight="1" x14ac:dyDescent="0.3">
      <c r="A46" s="17"/>
      <c r="B46" s="17"/>
      <c r="C46" s="18"/>
      <c r="D46" s="18"/>
      <c r="E46" s="19"/>
      <c r="F46" s="19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S46" s="4"/>
      <c r="T46" s="4"/>
      <c r="U46" s="4"/>
    </row>
    <row r="47" spans="1:21" ht="24.95" customHeight="1" x14ac:dyDescent="0.3">
      <c r="A47" s="21" t="s">
        <v>38</v>
      </c>
      <c r="B47" s="22"/>
      <c r="C47" s="23"/>
      <c r="D47" s="23"/>
      <c r="E47" s="23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0"/>
      <c r="Q47" s="20"/>
      <c r="S47" s="4"/>
      <c r="T47" s="4"/>
      <c r="U47" s="4"/>
    </row>
    <row r="48" spans="1:21" ht="24.95" customHeight="1" x14ac:dyDescent="0.3">
      <c r="A48" s="25" t="s">
        <v>46</v>
      </c>
      <c r="B48" s="26"/>
      <c r="C48" s="27"/>
      <c r="D48" s="27"/>
      <c r="E48" s="27"/>
      <c r="F48" s="27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</row>
    <row r="49" spans="1:5" ht="24.95" customHeight="1" x14ac:dyDescent="0.25">
      <c r="A49" s="11"/>
      <c r="B49" s="11"/>
      <c r="C49" s="11"/>
      <c r="D49" s="11"/>
      <c r="E49" s="11"/>
    </row>
    <row r="50" spans="1:5" ht="24.95" customHeight="1" x14ac:dyDescent="0.25">
      <c r="A50" s="11"/>
      <c r="B50" s="11"/>
      <c r="C50" s="11"/>
      <c r="D50" s="11"/>
      <c r="E50" s="11"/>
    </row>
    <row r="51" spans="1:5" ht="24.95" customHeight="1" x14ac:dyDescent="0.25">
      <c r="A51" s="11"/>
      <c r="B51" s="11"/>
      <c r="C51" s="11"/>
      <c r="D51" s="11"/>
      <c r="E51" s="11"/>
    </row>
    <row r="52" spans="1:5" ht="24.95" customHeight="1" x14ac:dyDescent="0.25">
      <c r="A52" s="11"/>
      <c r="B52" s="11"/>
      <c r="C52" s="11"/>
      <c r="D52" s="11"/>
      <c r="E52" s="11"/>
    </row>
    <row r="53" spans="1:5" ht="24.95" customHeight="1" x14ac:dyDescent="0.25">
      <c r="A53" s="11"/>
      <c r="B53" s="11"/>
      <c r="C53" s="11"/>
      <c r="D53" s="11"/>
      <c r="E53" s="11"/>
    </row>
    <row r="54" spans="1:5" ht="24.95" customHeight="1" x14ac:dyDescent="0.25">
      <c r="A54" s="11"/>
      <c r="B54" s="11"/>
      <c r="C54" s="11"/>
      <c r="D54" s="11"/>
      <c r="E54" s="11"/>
    </row>
    <row r="55" spans="1:5" ht="24.95" customHeight="1" x14ac:dyDescent="0.25">
      <c r="A55" s="11"/>
      <c r="B55" s="11"/>
      <c r="C55" s="11"/>
      <c r="D55" s="11"/>
      <c r="E55" s="11"/>
    </row>
    <row r="56" spans="1:5" ht="24.95" customHeight="1" x14ac:dyDescent="0.25">
      <c r="A56" s="11"/>
      <c r="B56" s="11"/>
      <c r="C56" s="11"/>
      <c r="D56" s="11"/>
      <c r="E56" s="11"/>
    </row>
    <row r="57" spans="1:5" ht="24.95" customHeight="1" x14ac:dyDescent="0.25">
      <c r="A57" s="11"/>
      <c r="B57" s="11"/>
      <c r="C57" s="11"/>
      <c r="D57" s="11"/>
      <c r="E57" s="11"/>
    </row>
    <row r="58" spans="1:5" ht="24.95" customHeight="1" x14ac:dyDescent="0.25">
      <c r="A58" s="11"/>
      <c r="B58" s="11"/>
      <c r="C58" s="11"/>
      <c r="D58" s="11"/>
      <c r="E58" s="11"/>
    </row>
    <row r="59" spans="1:5" ht="24.95" customHeight="1" x14ac:dyDescent="0.25">
      <c r="A59" s="11"/>
      <c r="B59" s="11"/>
      <c r="C59" s="11"/>
      <c r="D59" s="11"/>
      <c r="E59" s="11"/>
    </row>
    <row r="60" spans="1:5" ht="24.95" customHeight="1" x14ac:dyDescent="0.25">
      <c r="A60" s="11"/>
      <c r="B60" s="11"/>
      <c r="C60" s="11"/>
      <c r="D60" s="11"/>
      <c r="E60" s="11"/>
    </row>
    <row r="61" spans="1:5" ht="24.95" customHeight="1" x14ac:dyDescent="0.25">
      <c r="A61" s="11"/>
      <c r="B61" s="11"/>
      <c r="C61" s="11"/>
      <c r="D61" s="11"/>
      <c r="E61" s="11"/>
    </row>
    <row r="62" spans="1:5" ht="24.95" customHeight="1" x14ac:dyDescent="0.25">
      <c r="A62" s="11"/>
      <c r="B62" s="11"/>
      <c r="C62" s="11"/>
      <c r="D62" s="11"/>
      <c r="E62" s="11"/>
    </row>
    <row r="63" spans="1:5" ht="24.95" customHeight="1" x14ac:dyDescent="0.25">
      <c r="A63" s="11"/>
      <c r="B63" s="11"/>
      <c r="C63" s="11"/>
      <c r="D63" s="11"/>
      <c r="E63" s="11"/>
    </row>
    <row r="64" spans="1:5" ht="24.95" customHeight="1" x14ac:dyDescent="0.25">
      <c r="A64" s="11"/>
      <c r="B64" s="11"/>
      <c r="C64" s="11"/>
      <c r="D64" s="11"/>
      <c r="E64" s="11"/>
    </row>
    <row r="65" spans="1:5" ht="24.95" customHeight="1" x14ac:dyDescent="0.25">
      <c r="A65" s="11"/>
      <c r="B65" s="11"/>
      <c r="C65" s="11"/>
      <c r="D65" s="11"/>
      <c r="E65" s="11"/>
    </row>
    <row r="66" spans="1:5" ht="24.95" customHeight="1" x14ac:dyDescent="0.25">
      <c r="A66" s="11"/>
      <c r="B66" s="11"/>
      <c r="C66" s="11"/>
      <c r="D66" s="11"/>
      <c r="E66" s="11"/>
    </row>
    <row r="67" spans="1:5" ht="24.95" customHeight="1" x14ac:dyDescent="0.25">
      <c r="A67" s="11"/>
      <c r="B67" s="11"/>
      <c r="C67" s="11"/>
      <c r="D67" s="11"/>
      <c r="E67" s="11"/>
    </row>
    <row r="68" spans="1:5" ht="24.95" customHeight="1" x14ac:dyDescent="0.25">
      <c r="A68" s="11"/>
      <c r="B68" s="11"/>
      <c r="C68" s="11"/>
      <c r="D68" s="11"/>
      <c r="E68" s="11"/>
    </row>
    <row r="69" spans="1:5" ht="24.95" customHeight="1" x14ac:dyDescent="0.25">
      <c r="A69" s="11"/>
      <c r="B69" s="11"/>
      <c r="C69" s="11"/>
      <c r="D69" s="11"/>
      <c r="E69" s="11"/>
    </row>
    <row r="70" spans="1:5" ht="24.95" customHeight="1" x14ac:dyDescent="0.25">
      <c r="A70" s="11"/>
      <c r="B70" s="11"/>
      <c r="C70" s="11"/>
      <c r="D70" s="11"/>
      <c r="E70" s="11"/>
    </row>
    <row r="71" spans="1:5" ht="24.95" customHeight="1" x14ac:dyDescent="0.25">
      <c r="A71" s="11"/>
      <c r="B71" s="11"/>
      <c r="C71" s="11"/>
      <c r="D71" s="11"/>
      <c r="E71" s="11"/>
    </row>
    <row r="72" spans="1:5" ht="24.95" customHeight="1" x14ac:dyDescent="0.25">
      <c r="A72" s="11"/>
      <c r="B72" s="11"/>
      <c r="C72" s="11"/>
      <c r="D72" s="11"/>
      <c r="E72" s="11"/>
    </row>
    <row r="73" spans="1:5" ht="24.95" customHeight="1" x14ac:dyDescent="0.25">
      <c r="A73" s="11"/>
      <c r="B73" s="11"/>
      <c r="C73" s="11"/>
      <c r="D73" s="11"/>
      <c r="E73" s="11"/>
    </row>
    <row r="74" spans="1:5" ht="24.95" customHeight="1" x14ac:dyDescent="0.25">
      <c r="A74" s="11"/>
      <c r="B74" s="11"/>
      <c r="C74" s="11"/>
      <c r="D74" s="11"/>
      <c r="E74" s="11"/>
    </row>
    <row r="75" spans="1:5" ht="24.95" customHeight="1" x14ac:dyDescent="0.25">
      <c r="A75" s="11"/>
      <c r="B75" s="11"/>
      <c r="C75" s="11"/>
      <c r="D75" s="11"/>
      <c r="E75" s="11"/>
    </row>
    <row r="76" spans="1:5" ht="24.95" customHeight="1" x14ac:dyDescent="0.25">
      <c r="A76" s="11"/>
      <c r="B76" s="11"/>
      <c r="C76" s="11"/>
      <c r="D76" s="11"/>
      <c r="E76" s="11"/>
    </row>
    <row r="77" spans="1:5" ht="24.95" customHeight="1" x14ac:dyDescent="0.25">
      <c r="A77" s="11"/>
      <c r="B77" s="11"/>
      <c r="C77" s="11"/>
      <c r="D77" s="11"/>
      <c r="E77" s="11"/>
    </row>
    <row r="78" spans="1:5" ht="24.95" customHeight="1" x14ac:dyDescent="0.25">
      <c r="A78" s="11"/>
      <c r="B78" s="11"/>
      <c r="C78" s="11"/>
      <c r="D78" s="11"/>
      <c r="E78" s="11"/>
    </row>
    <row r="79" spans="1:5" ht="24.95" customHeight="1" x14ac:dyDescent="0.25">
      <c r="A79" s="11"/>
      <c r="B79" s="11"/>
      <c r="C79" s="11"/>
      <c r="D79" s="11"/>
      <c r="E79" s="11"/>
    </row>
    <row r="80" spans="1:5" ht="24.95" customHeight="1" x14ac:dyDescent="0.25">
      <c r="A80" s="11"/>
      <c r="B80" s="11"/>
      <c r="C80" s="11"/>
      <c r="D80" s="11"/>
      <c r="E80" s="11"/>
    </row>
    <row r="81" spans="1:5" ht="24.95" customHeight="1" x14ac:dyDescent="0.25">
      <c r="A81" s="11"/>
      <c r="B81" s="11"/>
      <c r="C81" s="11"/>
      <c r="D81" s="11"/>
      <c r="E81" s="11"/>
    </row>
    <row r="82" spans="1:5" ht="24.95" customHeight="1" x14ac:dyDescent="0.25">
      <c r="A82" s="11"/>
      <c r="B82" s="11"/>
      <c r="C82" s="11"/>
      <c r="D82" s="11"/>
      <c r="E82" s="11"/>
    </row>
    <row r="83" spans="1:5" ht="24.95" customHeight="1" x14ac:dyDescent="0.25">
      <c r="A83" s="11"/>
      <c r="B83" s="11"/>
      <c r="C83" s="11"/>
      <c r="D83" s="11"/>
      <c r="E83" s="11"/>
    </row>
    <row r="84" spans="1:5" ht="24.95" customHeight="1" x14ac:dyDescent="0.25">
      <c r="A84" s="11"/>
      <c r="B84" s="11"/>
      <c r="C84" s="11"/>
      <c r="D84" s="11"/>
      <c r="E84" s="11"/>
    </row>
    <row r="85" spans="1:5" ht="24.95" customHeight="1" x14ac:dyDescent="0.25">
      <c r="A85" s="11"/>
      <c r="B85" s="11"/>
      <c r="C85" s="11"/>
      <c r="D85" s="11"/>
      <c r="E85" s="11"/>
    </row>
    <row r="86" spans="1:5" ht="24.95" customHeight="1" x14ac:dyDescent="0.25">
      <c r="A86" s="11"/>
      <c r="B86" s="11"/>
      <c r="C86" s="11"/>
      <c r="D86" s="11"/>
      <c r="E86" s="11"/>
    </row>
    <row r="87" spans="1:5" ht="24.95" customHeight="1" x14ac:dyDescent="0.25">
      <c r="A87" s="11"/>
      <c r="B87" s="11"/>
      <c r="C87" s="11"/>
      <c r="D87" s="11"/>
      <c r="E87" s="11"/>
    </row>
  </sheetData>
  <mergeCells count="31">
    <mergeCell ref="A16:B16"/>
    <mergeCell ref="A4:Q4"/>
    <mergeCell ref="A5:Q5"/>
    <mergeCell ref="A6:Q6"/>
    <mergeCell ref="P8:Q8"/>
    <mergeCell ref="A9:B9"/>
    <mergeCell ref="A10:B10"/>
    <mergeCell ref="A11:B11"/>
    <mergeCell ref="A12:B12"/>
    <mergeCell ref="A13:B13"/>
    <mergeCell ref="A14:B14"/>
    <mergeCell ref="A15:B15"/>
    <mergeCell ref="A34:B34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9:B29"/>
    <mergeCell ref="A30:B30"/>
    <mergeCell ref="A41:B41"/>
    <mergeCell ref="A35:B35"/>
    <mergeCell ref="A36:B36"/>
    <mergeCell ref="A37:B37"/>
    <mergeCell ref="A38:B38"/>
    <mergeCell ref="A39:B39"/>
    <mergeCell ref="A40:B40"/>
  </mergeCells>
  <dataValidations count="1">
    <dataValidation type="decimal" errorStyle="warning" operator="equal" allowBlank="1" showInputMessage="1" showErrorMessage="1" errorTitle="CUIDADO" error="La suma de los egresos considerados por tipo de gasto tiene que coincidir con la suma de los egresos por capítulo del gasto. Favor de verficar." sqref="Q41 C41:O41" xr:uid="{00000000-0002-0000-0000-000000000000}">
      <formula1>#REF!</formula1>
    </dataValidation>
  </dataValidations>
  <printOptions horizontalCentered="1"/>
  <pageMargins left="0.23622047244094491" right="0.19685039370078741" top="0.31496062992125984" bottom="0.31496062992125984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lastPrinted>2018-04-19T21:46:42Z</cp:lastPrinted>
  <dcterms:created xsi:type="dcterms:W3CDTF">2017-05-17T17:48:54Z</dcterms:created>
  <dcterms:modified xsi:type="dcterms:W3CDTF">2018-04-19T21:51:55Z</dcterms:modified>
</cp:coreProperties>
</file>