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CUENTA 4TO. TRIMESTRE ASEH\IAGF_TRI_04_EMZ_2016\COMPONENTE B(INF PRESUPUESTARIA)\"/>
    </mc:Choice>
  </mc:AlternateContent>
  <bookViews>
    <workbookView xWindow="0" yWindow="600" windowWidth="19440" windowHeight="7440"/>
  </bookViews>
  <sheets>
    <sheet name="DICIEMBRE" sheetId="26" r:id="rId1"/>
    <sheet name="NOVIEMBRE" sheetId="25" r:id="rId2"/>
    <sheet name="octubre " sheetId="24" r:id="rId3"/>
  </sheets>
  <definedNames>
    <definedName name="_xlnm.Print_Titles" localSheetId="0">DICIEMBRE!$1:$8</definedName>
    <definedName name="_xlnm.Print_Titles" localSheetId="1">NOVIEMBRE!$1:$8</definedName>
    <definedName name="_xlnm.Print_Titles" localSheetId="2">'octubre 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3" i="26" l="1"/>
  <c r="D124" i="26"/>
  <c r="B86" i="26"/>
  <c r="C86" i="26"/>
  <c r="E86" i="26"/>
  <c r="B87" i="26"/>
  <c r="C87" i="26"/>
  <c r="D87" i="26"/>
  <c r="E87" i="26"/>
  <c r="F87" i="26"/>
  <c r="C88" i="26" l="1"/>
  <c r="D88" i="26"/>
  <c r="G87" i="26"/>
  <c r="G88" i="26"/>
  <c r="D192" i="26"/>
  <c r="D183" i="26"/>
  <c r="D182" i="26" s="1"/>
  <c r="G182" i="26" s="1"/>
  <c r="D180" i="26"/>
  <c r="G180" i="26" s="1"/>
  <c r="G179" i="26" s="1"/>
  <c r="D165" i="26"/>
  <c r="D167" i="26"/>
  <c r="G167" i="26" s="1"/>
  <c r="D135" i="26"/>
  <c r="D136" i="26"/>
  <c r="D137" i="26"/>
  <c r="G137" i="26" s="1"/>
  <c r="D106" i="26"/>
  <c r="D83" i="26"/>
  <c r="C62" i="26"/>
  <c r="C61" i="26" s="1"/>
  <c r="C60" i="26" s="1"/>
  <c r="G42" i="26"/>
  <c r="G41" i="26"/>
  <c r="D41" i="26"/>
  <c r="E167" i="26"/>
  <c r="F167" i="26" s="1"/>
  <c r="B154" i="26"/>
  <c r="C154" i="26"/>
  <c r="E154" i="26"/>
  <c r="E153" i="26" s="1"/>
  <c r="F88" i="26"/>
  <c r="B88" i="26"/>
  <c r="G106" i="26"/>
  <c r="F106" i="26"/>
  <c r="B80" i="26"/>
  <c r="B70" i="26" s="1"/>
  <c r="C80" i="26"/>
  <c r="C70" i="26" s="1"/>
  <c r="F80" i="26"/>
  <c r="E80" i="26"/>
  <c r="F83" i="26"/>
  <c r="F49" i="26"/>
  <c r="E62" i="26"/>
  <c r="F192" i="26"/>
  <c r="G190" i="26"/>
  <c r="G189" i="26"/>
  <c r="G188" i="26"/>
  <c r="G187" i="26"/>
  <c r="G186" i="26"/>
  <c r="G185" i="26"/>
  <c r="G183" i="26"/>
  <c r="F183" i="26"/>
  <c r="F182" i="26"/>
  <c r="E182" i="26"/>
  <c r="C182" i="26"/>
  <c r="F179" i="26"/>
  <c r="E179" i="26"/>
  <c r="C179" i="26"/>
  <c r="D177" i="26"/>
  <c r="G177" i="26" s="1"/>
  <c r="G176" i="26" s="1"/>
  <c r="F176" i="26"/>
  <c r="E176" i="26"/>
  <c r="C176" i="26"/>
  <c r="F174" i="26"/>
  <c r="D174" i="26"/>
  <c r="G174" i="26" s="1"/>
  <c r="G173" i="26" s="1"/>
  <c r="G172" i="26" s="1"/>
  <c r="F173" i="26"/>
  <c r="F172" i="26" s="1"/>
  <c r="E173" i="26"/>
  <c r="C173" i="26"/>
  <c r="C172" i="26" s="1"/>
  <c r="B173" i="26"/>
  <c r="B172" i="26" s="1"/>
  <c r="E172" i="26"/>
  <c r="G171" i="26"/>
  <c r="F170" i="26"/>
  <c r="D170" i="26"/>
  <c r="G170" i="26" s="1"/>
  <c r="G169" i="26" s="1"/>
  <c r="G168" i="26" s="1"/>
  <c r="F169" i="26"/>
  <c r="F168" i="26" s="1"/>
  <c r="E169" i="26"/>
  <c r="C169" i="26"/>
  <c r="C168" i="26" s="1"/>
  <c r="B169" i="26"/>
  <c r="B168" i="26" s="1"/>
  <c r="E168" i="26"/>
  <c r="F166" i="26"/>
  <c r="D166" i="26"/>
  <c r="G166" i="26" s="1"/>
  <c r="F165" i="26"/>
  <c r="F164" i="26"/>
  <c r="D164" i="26"/>
  <c r="G164" i="26" s="1"/>
  <c r="F163" i="26"/>
  <c r="D163" i="26"/>
  <c r="G163" i="26" s="1"/>
  <c r="F162" i="26"/>
  <c r="D162" i="26"/>
  <c r="G162" i="26" s="1"/>
  <c r="F161" i="26"/>
  <c r="D161" i="26"/>
  <c r="F160" i="26"/>
  <c r="D160" i="26"/>
  <c r="G160" i="26" s="1"/>
  <c r="F159" i="26"/>
  <c r="D159" i="26"/>
  <c r="G159" i="26" s="1"/>
  <c r="F158" i="26"/>
  <c r="D158" i="26"/>
  <c r="G158" i="26" s="1"/>
  <c r="F157" i="26"/>
  <c r="D157" i="26"/>
  <c r="F156" i="26"/>
  <c r="D156" i="26"/>
  <c r="F155" i="26"/>
  <c r="D155" i="26"/>
  <c r="G155" i="26" s="1"/>
  <c r="C153" i="26"/>
  <c r="B153" i="26"/>
  <c r="F151" i="26"/>
  <c r="D151" i="26"/>
  <c r="G151" i="26" s="1"/>
  <c r="F150" i="26"/>
  <c r="D150" i="26"/>
  <c r="F149" i="26"/>
  <c r="D149" i="26"/>
  <c r="G149" i="26" s="1"/>
  <c r="F148" i="26"/>
  <c r="D148" i="26"/>
  <c r="G148" i="26" s="1"/>
  <c r="F147" i="26"/>
  <c r="D147" i="26"/>
  <c r="G147" i="26" s="1"/>
  <c r="F146" i="26"/>
  <c r="D146" i="26"/>
  <c r="F145" i="26"/>
  <c r="D145" i="26"/>
  <c r="G145" i="26" s="1"/>
  <c r="F144" i="26"/>
  <c r="D144" i="26"/>
  <c r="G144" i="26" s="1"/>
  <c r="F143" i="26"/>
  <c r="D143" i="26"/>
  <c r="G143" i="26" s="1"/>
  <c r="F142" i="26"/>
  <c r="F139" i="26" s="1"/>
  <c r="F138" i="26" s="1"/>
  <c r="D142" i="26"/>
  <c r="F141" i="26"/>
  <c r="D141" i="26"/>
  <c r="G141" i="26" s="1"/>
  <c r="F140" i="26"/>
  <c r="D140" i="26"/>
  <c r="E139" i="26"/>
  <c r="C139" i="26"/>
  <c r="C138" i="26" s="1"/>
  <c r="B139" i="26"/>
  <c r="E138" i="26"/>
  <c r="B138" i="26"/>
  <c r="F137" i="26"/>
  <c r="F134" i="26"/>
  <c r="D134" i="26"/>
  <c r="G134" i="26" s="1"/>
  <c r="F133" i="26"/>
  <c r="D133" i="26"/>
  <c r="G133" i="26" s="1"/>
  <c r="F132" i="26"/>
  <c r="D132" i="26"/>
  <c r="G132" i="26" s="1"/>
  <c r="F131" i="26"/>
  <c r="D131" i="26"/>
  <c r="G131" i="26" s="1"/>
  <c r="F130" i="26"/>
  <c r="D130" i="26"/>
  <c r="G130" i="26" s="1"/>
  <c r="F129" i="26"/>
  <c r="D129" i="26"/>
  <c r="G129" i="26" s="1"/>
  <c r="F128" i="26"/>
  <c r="D128" i="26"/>
  <c r="G128" i="26" s="1"/>
  <c r="F127" i="26"/>
  <c r="D127" i="26"/>
  <c r="G127" i="26" s="1"/>
  <c r="F126" i="26"/>
  <c r="D126" i="26"/>
  <c r="F125" i="26"/>
  <c r="D125" i="26"/>
  <c r="G125" i="26" s="1"/>
  <c r="E124" i="26"/>
  <c r="C124" i="26"/>
  <c r="C123" i="26" s="1"/>
  <c r="B124" i="26"/>
  <c r="E123" i="26"/>
  <c r="B123" i="26"/>
  <c r="G121" i="26"/>
  <c r="F121" i="26"/>
  <c r="F120" i="26"/>
  <c r="D120" i="26"/>
  <c r="F119" i="26"/>
  <c r="F118" i="26"/>
  <c r="F117" i="26"/>
  <c r="F116" i="26"/>
  <c r="F115" i="26"/>
  <c r="F114" i="26"/>
  <c r="F113" i="26"/>
  <c r="F112" i="26"/>
  <c r="F111" i="26"/>
  <c r="F110" i="26"/>
  <c r="D110" i="26"/>
  <c r="F109" i="26"/>
  <c r="D109" i="26"/>
  <c r="E108" i="26"/>
  <c r="B108" i="26"/>
  <c r="E107" i="26"/>
  <c r="B107" i="26"/>
  <c r="F105" i="26"/>
  <c r="D105" i="26"/>
  <c r="F104" i="26"/>
  <c r="D104" i="26"/>
  <c r="F103" i="26"/>
  <c r="D103" i="26"/>
  <c r="F102" i="26"/>
  <c r="D102" i="26"/>
  <c r="F101" i="26"/>
  <c r="D101" i="26"/>
  <c r="G101" i="26" s="1"/>
  <c r="F100" i="26"/>
  <c r="F99" i="26"/>
  <c r="B99" i="26"/>
  <c r="D99" i="26" s="1"/>
  <c r="G99" i="26" s="1"/>
  <c r="F98" i="26"/>
  <c r="F97" i="26"/>
  <c r="B97" i="26"/>
  <c r="D97" i="26" s="1"/>
  <c r="F96" i="26"/>
  <c r="F95" i="26"/>
  <c r="B95" i="26"/>
  <c r="D95" i="26" s="1"/>
  <c r="G95" i="26" s="1"/>
  <c r="F94" i="26"/>
  <c r="F93" i="26"/>
  <c r="B93" i="26"/>
  <c r="D93" i="26" s="1"/>
  <c r="F92" i="26"/>
  <c r="B92" i="26"/>
  <c r="D92" i="26" s="1"/>
  <c r="F91" i="26"/>
  <c r="D91" i="26"/>
  <c r="B91" i="26"/>
  <c r="F90" i="26"/>
  <c r="F89" i="26"/>
  <c r="D89" i="26"/>
  <c r="B89" i="26"/>
  <c r="B90" i="26" s="1"/>
  <c r="E88" i="26"/>
  <c r="G84" i="26"/>
  <c r="D84" i="26"/>
  <c r="F82" i="26"/>
  <c r="D82" i="26"/>
  <c r="F81" i="26"/>
  <c r="D81" i="26"/>
  <c r="D80" i="26" s="1"/>
  <c r="D79" i="26"/>
  <c r="G79" i="26" s="1"/>
  <c r="D78" i="26"/>
  <c r="G78" i="26" s="1"/>
  <c r="F77" i="26"/>
  <c r="D77" i="26"/>
  <c r="G77" i="26" s="1"/>
  <c r="G76" i="26"/>
  <c r="D76" i="26"/>
  <c r="G75" i="26"/>
  <c r="D75" i="26"/>
  <c r="E74" i="26"/>
  <c r="F74" i="26" s="1"/>
  <c r="G74" i="26" s="1"/>
  <c r="D74" i="26"/>
  <c r="F73" i="26"/>
  <c r="D73" i="26"/>
  <c r="F72" i="26"/>
  <c r="D72" i="26"/>
  <c r="G72" i="26" s="1"/>
  <c r="D71" i="26"/>
  <c r="D68" i="26"/>
  <c r="G68" i="26" s="1"/>
  <c r="D67" i="26"/>
  <c r="G67" i="26" s="1"/>
  <c r="D66" i="26"/>
  <c r="G66" i="26" s="1"/>
  <c r="F65" i="26"/>
  <c r="D65" i="26"/>
  <c r="G65" i="26" s="1"/>
  <c r="F64" i="26"/>
  <c r="D64" i="26"/>
  <c r="F63" i="26"/>
  <c r="F62" i="26" s="1"/>
  <c r="F61" i="26" s="1"/>
  <c r="F60" i="26" s="1"/>
  <c r="D63" i="26"/>
  <c r="B62" i="26"/>
  <c r="E61" i="26"/>
  <c r="E60" i="26" s="1"/>
  <c r="B61" i="26"/>
  <c r="B60" i="26"/>
  <c r="G59" i="26"/>
  <c r="D59" i="26"/>
  <c r="G58" i="26"/>
  <c r="D58" i="26"/>
  <c r="G57" i="26"/>
  <c r="F57" i="26"/>
  <c r="E57" i="26"/>
  <c r="D57" i="26"/>
  <c r="C57" i="26"/>
  <c r="B57" i="26"/>
  <c r="F56" i="26"/>
  <c r="D56" i="26"/>
  <c r="D55" i="26"/>
  <c r="G55" i="26" s="1"/>
  <c r="F54" i="26"/>
  <c r="F45" i="26" s="1"/>
  <c r="D54" i="26"/>
  <c r="G54" i="26" s="1"/>
  <c r="G53" i="26"/>
  <c r="D53" i="26"/>
  <c r="G52" i="26"/>
  <c r="D52" i="26"/>
  <c r="D51" i="26"/>
  <c r="G51" i="26" s="1"/>
  <c r="D50" i="26"/>
  <c r="G50" i="26" s="1"/>
  <c r="D49" i="26"/>
  <c r="G49" i="26" s="1"/>
  <c r="D48" i="26"/>
  <c r="G48" i="26" s="1"/>
  <c r="G47" i="26"/>
  <c r="D47" i="26"/>
  <c r="G46" i="26"/>
  <c r="D46" i="26"/>
  <c r="E45" i="26"/>
  <c r="C45" i="26"/>
  <c r="B45" i="26"/>
  <c r="F44" i="26"/>
  <c r="D44" i="26"/>
  <c r="G44" i="26" s="1"/>
  <c r="F43" i="26"/>
  <c r="D43" i="26"/>
  <c r="G43" i="26" s="1"/>
  <c r="F42" i="26"/>
  <c r="D42" i="26"/>
  <c r="F41" i="26"/>
  <c r="F40" i="26"/>
  <c r="D40" i="26"/>
  <c r="F39" i="26"/>
  <c r="D39" i="26"/>
  <c r="E38" i="26"/>
  <c r="C38" i="26"/>
  <c r="B38" i="26"/>
  <c r="F37" i="26"/>
  <c r="D37" i="26"/>
  <c r="F36" i="26"/>
  <c r="D36" i="26"/>
  <c r="F35" i="26"/>
  <c r="D35" i="26"/>
  <c r="F34" i="26"/>
  <c r="D34" i="26"/>
  <c r="F33" i="26"/>
  <c r="D33" i="26"/>
  <c r="F32" i="26"/>
  <c r="D32" i="26"/>
  <c r="F31" i="26"/>
  <c r="D31" i="26"/>
  <c r="F30" i="26"/>
  <c r="D30" i="26"/>
  <c r="F29" i="26"/>
  <c r="D29" i="26"/>
  <c r="D27" i="26" s="1"/>
  <c r="G28" i="26"/>
  <c r="D28" i="26"/>
  <c r="I27" i="26"/>
  <c r="E27" i="26"/>
  <c r="E26" i="26" s="1"/>
  <c r="C27" i="26"/>
  <c r="C26" i="26" s="1"/>
  <c r="B27" i="26"/>
  <c r="B26" i="26" s="1"/>
  <c r="I26" i="26"/>
  <c r="I28" i="26" s="1"/>
  <c r="D24" i="26"/>
  <c r="G22" i="26"/>
  <c r="D22" i="26"/>
  <c r="F21" i="26"/>
  <c r="F20" i="26" s="1"/>
  <c r="D21" i="26"/>
  <c r="E20" i="26"/>
  <c r="D20" i="26"/>
  <c r="C20" i="26"/>
  <c r="C14" i="26" s="1"/>
  <c r="C10" i="26" s="1"/>
  <c r="B20" i="26"/>
  <c r="F19" i="26"/>
  <c r="D19" i="26"/>
  <c r="F18" i="26"/>
  <c r="D18" i="26"/>
  <c r="F17" i="26"/>
  <c r="D17" i="26"/>
  <c r="F16" i="26"/>
  <c r="F15" i="26" s="1"/>
  <c r="F14" i="26" s="1"/>
  <c r="D16" i="26"/>
  <c r="E15" i="26"/>
  <c r="E14" i="26" s="1"/>
  <c r="E10" i="26" s="1"/>
  <c r="C15" i="26"/>
  <c r="B15" i="26"/>
  <c r="B14" i="26"/>
  <c r="F13" i="26"/>
  <c r="D13" i="26"/>
  <c r="F12" i="26"/>
  <c r="F11" i="26" s="1"/>
  <c r="D12" i="26"/>
  <c r="G12" i="26" s="1"/>
  <c r="E11" i="26"/>
  <c r="C11" i="26"/>
  <c r="B11" i="26"/>
  <c r="B10" i="26"/>
  <c r="E82" i="25"/>
  <c r="I28" i="25"/>
  <c r="I27" i="25"/>
  <c r="I26" i="25"/>
  <c r="G190" i="25"/>
  <c r="F190" i="25"/>
  <c r="G188" i="25"/>
  <c r="G187" i="25"/>
  <c r="G186" i="25"/>
  <c r="G185" i="25"/>
  <c r="G184" i="25"/>
  <c r="G183" i="25"/>
  <c r="G181" i="25"/>
  <c r="F181" i="25"/>
  <c r="G180" i="25"/>
  <c r="F180" i="25"/>
  <c r="E180" i="25"/>
  <c r="D180" i="25"/>
  <c r="C180" i="25"/>
  <c r="G178" i="25"/>
  <c r="G177" i="25"/>
  <c r="F177" i="25"/>
  <c r="E177" i="25"/>
  <c r="D177" i="25"/>
  <c r="C177" i="25"/>
  <c r="D175" i="25"/>
  <c r="G175" i="25" s="1"/>
  <c r="G174" i="25" s="1"/>
  <c r="F174" i="25"/>
  <c r="E174" i="25"/>
  <c r="C174" i="25"/>
  <c r="F172" i="25"/>
  <c r="D172" i="25"/>
  <c r="G172" i="25" s="1"/>
  <c r="G171" i="25" s="1"/>
  <c r="G170" i="25" s="1"/>
  <c r="F171" i="25"/>
  <c r="F170" i="25" s="1"/>
  <c r="E171" i="25"/>
  <c r="D171" i="25"/>
  <c r="D170" i="25" s="1"/>
  <c r="C171" i="25"/>
  <c r="B171" i="25"/>
  <c r="B170" i="25" s="1"/>
  <c r="E170" i="25"/>
  <c r="C170" i="25"/>
  <c r="G169" i="25"/>
  <c r="F168" i="25"/>
  <c r="D168" i="25"/>
  <c r="G168" i="25" s="1"/>
  <c r="G167" i="25" s="1"/>
  <c r="G166" i="25" s="1"/>
  <c r="F167" i="25"/>
  <c r="F166" i="25" s="1"/>
  <c r="E167" i="25"/>
  <c r="D167" i="25"/>
  <c r="D166" i="25" s="1"/>
  <c r="C167" i="25"/>
  <c r="B167" i="25"/>
  <c r="B166" i="25" s="1"/>
  <c r="E166" i="25"/>
  <c r="C166" i="25"/>
  <c r="G165" i="25"/>
  <c r="F164" i="25"/>
  <c r="D164" i="25"/>
  <c r="G164" i="25" s="1"/>
  <c r="F163" i="25"/>
  <c r="D163" i="25"/>
  <c r="F162" i="25"/>
  <c r="D162" i="25"/>
  <c r="G162" i="25" s="1"/>
  <c r="F161" i="25"/>
  <c r="D161" i="25"/>
  <c r="G161" i="25" s="1"/>
  <c r="F160" i="25"/>
  <c r="D160" i="25"/>
  <c r="G160" i="25" s="1"/>
  <c r="F159" i="25"/>
  <c r="D159" i="25"/>
  <c r="F158" i="25"/>
  <c r="D158" i="25"/>
  <c r="G158" i="25" s="1"/>
  <c r="F157" i="25"/>
  <c r="D157" i="25"/>
  <c r="G157" i="25" s="1"/>
  <c r="F156" i="25"/>
  <c r="D156" i="25"/>
  <c r="G156" i="25" s="1"/>
  <c r="F155" i="25"/>
  <c r="D155" i="25"/>
  <c r="F154" i="25"/>
  <c r="D154" i="25"/>
  <c r="D152" i="25" s="1"/>
  <c r="D151" i="25" s="1"/>
  <c r="F153" i="25"/>
  <c r="D153" i="25"/>
  <c r="G153" i="25" s="1"/>
  <c r="E152" i="25"/>
  <c r="C152" i="25"/>
  <c r="B152" i="25"/>
  <c r="E151" i="25"/>
  <c r="C151" i="25"/>
  <c r="B151" i="25"/>
  <c r="F149" i="25"/>
  <c r="D149" i="25"/>
  <c r="G149" i="25" s="1"/>
  <c r="F148" i="25"/>
  <c r="D148" i="25"/>
  <c r="F147" i="25"/>
  <c r="D147" i="25"/>
  <c r="G147" i="25" s="1"/>
  <c r="F146" i="25"/>
  <c r="D146" i="25"/>
  <c r="G146" i="25" s="1"/>
  <c r="F145" i="25"/>
  <c r="D145" i="25"/>
  <c r="G145" i="25" s="1"/>
  <c r="F144" i="25"/>
  <c r="D144" i="25"/>
  <c r="F143" i="25"/>
  <c r="D143" i="25"/>
  <c r="G143" i="25" s="1"/>
  <c r="F142" i="25"/>
  <c r="D142" i="25"/>
  <c r="G142" i="25" s="1"/>
  <c r="F141" i="25"/>
  <c r="D141" i="25"/>
  <c r="G141" i="25" s="1"/>
  <c r="F140" i="25"/>
  <c r="F137" i="25" s="1"/>
  <c r="F136" i="25" s="1"/>
  <c r="D140" i="25"/>
  <c r="F139" i="25"/>
  <c r="D139" i="25"/>
  <c r="G139" i="25" s="1"/>
  <c r="F138" i="25"/>
  <c r="D138" i="25"/>
  <c r="E137" i="25"/>
  <c r="E136" i="25" s="1"/>
  <c r="C137" i="25"/>
  <c r="B137" i="25"/>
  <c r="C136" i="25"/>
  <c r="B136" i="25"/>
  <c r="G135" i="25"/>
  <c r="F135" i="25"/>
  <c r="F132" i="25"/>
  <c r="D132" i="25"/>
  <c r="G132" i="25" s="1"/>
  <c r="F131" i="25"/>
  <c r="D131" i="25"/>
  <c r="G131" i="25" s="1"/>
  <c r="F130" i="25"/>
  <c r="D130" i="25"/>
  <c r="G130" i="25" s="1"/>
  <c r="F129" i="25"/>
  <c r="D129" i="25"/>
  <c r="G129" i="25" s="1"/>
  <c r="F128" i="25"/>
  <c r="D128" i="25"/>
  <c r="G128" i="25" s="1"/>
  <c r="F127" i="25"/>
  <c r="D127" i="25"/>
  <c r="G127" i="25" s="1"/>
  <c r="F126" i="25"/>
  <c r="D126" i="25"/>
  <c r="G126" i="25" s="1"/>
  <c r="F125" i="25"/>
  <c r="D125" i="25"/>
  <c r="G125" i="25" s="1"/>
  <c r="F124" i="25"/>
  <c r="D124" i="25"/>
  <c r="D122" i="25" s="1"/>
  <c r="D121" i="25" s="1"/>
  <c r="F123" i="25"/>
  <c r="D123" i="25"/>
  <c r="G123" i="25" s="1"/>
  <c r="E122" i="25"/>
  <c r="C122" i="25"/>
  <c r="B122" i="25"/>
  <c r="E121" i="25"/>
  <c r="C121" i="25"/>
  <c r="B121" i="25"/>
  <c r="G119" i="25"/>
  <c r="F119" i="25"/>
  <c r="F118" i="25"/>
  <c r="D118" i="25"/>
  <c r="G118" i="25" s="1"/>
  <c r="F117" i="25"/>
  <c r="F116" i="25"/>
  <c r="F115" i="25"/>
  <c r="F114" i="25"/>
  <c r="F113" i="25"/>
  <c r="F112" i="25"/>
  <c r="F111" i="25"/>
  <c r="F110" i="25"/>
  <c r="F109" i="25"/>
  <c r="F108" i="25"/>
  <c r="C108" i="25"/>
  <c r="D108" i="25" s="1"/>
  <c r="F107" i="25"/>
  <c r="F106" i="25" s="1"/>
  <c r="F105" i="25" s="1"/>
  <c r="D107" i="25"/>
  <c r="E106" i="25"/>
  <c r="B106" i="25"/>
  <c r="E105" i="25"/>
  <c r="B105" i="25"/>
  <c r="F104" i="25"/>
  <c r="D104" i="25"/>
  <c r="F103" i="25"/>
  <c r="D103" i="25"/>
  <c r="F102" i="25"/>
  <c r="D102" i="25"/>
  <c r="F101" i="25"/>
  <c r="D101" i="25"/>
  <c r="F100" i="25"/>
  <c r="D100" i="25"/>
  <c r="G100" i="25" s="1"/>
  <c r="F99" i="25"/>
  <c r="F98" i="25"/>
  <c r="B98" i="25"/>
  <c r="D98" i="25" s="1"/>
  <c r="G98" i="25" s="1"/>
  <c r="F97" i="25"/>
  <c r="F96" i="25"/>
  <c r="B96" i="25"/>
  <c r="D96" i="25" s="1"/>
  <c r="G96" i="25" s="1"/>
  <c r="F95" i="25"/>
  <c r="F94" i="25"/>
  <c r="B94" i="25"/>
  <c r="D94" i="25" s="1"/>
  <c r="G94" i="25" s="1"/>
  <c r="F93" i="25"/>
  <c r="F92" i="25"/>
  <c r="B92" i="25"/>
  <c r="D92" i="25" s="1"/>
  <c r="G92" i="25" s="1"/>
  <c r="F91" i="25"/>
  <c r="B91" i="25"/>
  <c r="D91" i="25" s="1"/>
  <c r="G91" i="25" s="1"/>
  <c r="F90" i="25"/>
  <c r="D90" i="25"/>
  <c r="G90" i="25" s="1"/>
  <c r="B90" i="25"/>
  <c r="F89" i="25"/>
  <c r="F88" i="25"/>
  <c r="D88" i="25"/>
  <c r="B88" i="25"/>
  <c r="B89" i="25" s="1"/>
  <c r="F87" i="25"/>
  <c r="E87" i="25"/>
  <c r="C87" i="25"/>
  <c r="E86" i="25"/>
  <c r="C86" i="25"/>
  <c r="G83" i="25"/>
  <c r="D83" i="25"/>
  <c r="F82" i="25"/>
  <c r="D82" i="25"/>
  <c r="F81" i="25"/>
  <c r="F80" i="25" s="1"/>
  <c r="D81" i="25"/>
  <c r="E80" i="25"/>
  <c r="E70" i="25" s="1"/>
  <c r="C80" i="25"/>
  <c r="B80" i="25"/>
  <c r="D80" i="25" s="1"/>
  <c r="G79" i="25"/>
  <c r="D79" i="25"/>
  <c r="G78" i="25"/>
  <c r="D78" i="25"/>
  <c r="F77" i="25"/>
  <c r="D77" i="25"/>
  <c r="G77" i="25" s="1"/>
  <c r="D76" i="25"/>
  <c r="G76" i="25" s="1"/>
  <c r="D75" i="25"/>
  <c r="G75" i="25" s="1"/>
  <c r="F74" i="25"/>
  <c r="E74" i="25"/>
  <c r="D74" i="25"/>
  <c r="G74" i="25" s="1"/>
  <c r="F73" i="25"/>
  <c r="D73" i="25"/>
  <c r="F72" i="25"/>
  <c r="D72" i="25"/>
  <c r="D70" i="25" s="1"/>
  <c r="D71" i="25"/>
  <c r="C70" i="25"/>
  <c r="B70" i="25"/>
  <c r="G68" i="25"/>
  <c r="D68" i="25"/>
  <c r="G67" i="25"/>
  <c r="D67" i="25"/>
  <c r="G66" i="25"/>
  <c r="D66" i="25"/>
  <c r="F65" i="25"/>
  <c r="D65" i="25"/>
  <c r="G65" i="25" s="1"/>
  <c r="F64" i="25"/>
  <c r="D64" i="25"/>
  <c r="G64" i="25" s="1"/>
  <c r="F63" i="25"/>
  <c r="D63" i="25"/>
  <c r="F62" i="25"/>
  <c r="F61" i="25" s="1"/>
  <c r="F60" i="25" s="1"/>
  <c r="E62" i="25"/>
  <c r="D62" i="25"/>
  <c r="C62" i="25"/>
  <c r="B62" i="25"/>
  <c r="E61" i="25"/>
  <c r="E60" i="25" s="1"/>
  <c r="D61" i="25"/>
  <c r="C61" i="25"/>
  <c r="B61" i="25"/>
  <c r="D60" i="25"/>
  <c r="C60" i="25"/>
  <c r="B60" i="25"/>
  <c r="G59" i="25"/>
  <c r="D59" i="25"/>
  <c r="G58" i="25"/>
  <c r="D58" i="25"/>
  <c r="F57" i="25"/>
  <c r="E57" i="25"/>
  <c r="D57" i="25"/>
  <c r="C57" i="25"/>
  <c r="B57" i="25"/>
  <c r="G57" i="25" s="1"/>
  <c r="F56" i="25"/>
  <c r="D56" i="25"/>
  <c r="G56" i="25" s="1"/>
  <c r="G55" i="25"/>
  <c r="D55" i="25"/>
  <c r="F54" i="25"/>
  <c r="D54" i="25"/>
  <c r="G54" i="25" s="1"/>
  <c r="D53" i="25"/>
  <c r="G53" i="25" s="1"/>
  <c r="D52" i="25"/>
  <c r="G52" i="25" s="1"/>
  <c r="D51" i="25"/>
  <c r="G51" i="25" s="1"/>
  <c r="D50" i="25"/>
  <c r="G50" i="25" s="1"/>
  <c r="D49" i="25"/>
  <c r="G49" i="25" s="1"/>
  <c r="D48" i="25"/>
  <c r="G48" i="25" s="1"/>
  <c r="D47" i="25"/>
  <c r="G47" i="25" s="1"/>
  <c r="D46" i="25"/>
  <c r="G46" i="25" s="1"/>
  <c r="G45" i="25" s="1"/>
  <c r="F45" i="25"/>
  <c r="E45" i="25"/>
  <c r="D45" i="25"/>
  <c r="C45" i="25"/>
  <c r="B45" i="25"/>
  <c r="F44" i="25"/>
  <c r="G44" i="25" s="1"/>
  <c r="D44" i="25"/>
  <c r="G43" i="25"/>
  <c r="F43" i="25"/>
  <c r="D43" i="25"/>
  <c r="F42" i="25"/>
  <c r="G42" i="25" s="1"/>
  <c r="D42" i="25"/>
  <c r="G41" i="25"/>
  <c r="F41" i="25"/>
  <c r="D41" i="25"/>
  <c r="F40" i="25"/>
  <c r="D40" i="25"/>
  <c r="G40" i="25" s="1"/>
  <c r="F39" i="25"/>
  <c r="D39" i="25"/>
  <c r="E38" i="25"/>
  <c r="D38" i="25"/>
  <c r="C38" i="25"/>
  <c r="B38" i="25"/>
  <c r="B26" i="25" s="1"/>
  <c r="F37" i="25"/>
  <c r="D37" i="25"/>
  <c r="G37" i="25" s="1"/>
  <c r="F36" i="25"/>
  <c r="D36" i="25"/>
  <c r="F35" i="25"/>
  <c r="D35" i="25"/>
  <c r="G35" i="25" s="1"/>
  <c r="F34" i="25"/>
  <c r="D34" i="25"/>
  <c r="G34" i="25" s="1"/>
  <c r="F33" i="25"/>
  <c r="D33" i="25"/>
  <c r="G33" i="25" s="1"/>
  <c r="F32" i="25"/>
  <c r="D32" i="25"/>
  <c r="G32" i="25" s="1"/>
  <c r="F31" i="25"/>
  <c r="D31" i="25"/>
  <c r="G31" i="25" s="1"/>
  <c r="F30" i="25"/>
  <c r="D30" i="25"/>
  <c r="D27" i="25" s="1"/>
  <c r="D26" i="25" s="1"/>
  <c r="F29" i="25"/>
  <c r="F27" i="25" s="1"/>
  <c r="D29" i="25"/>
  <c r="G29" i="25" s="1"/>
  <c r="G28" i="25"/>
  <c r="D28" i="25"/>
  <c r="E27" i="25"/>
  <c r="C27" i="25"/>
  <c r="B27" i="25"/>
  <c r="C26" i="25"/>
  <c r="D24" i="25"/>
  <c r="G22" i="25"/>
  <c r="D22" i="25"/>
  <c r="F21" i="25"/>
  <c r="F20" i="25" s="1"/>
  <c r="D21" i="25"/>
  <c r="E20" i="25"/>
  <c r="D20" i="25"/>
  <c r="C20" i="25"/>
  <c r="B20" i="25"/>
  <c r="F19" i="25"/>
  <c r="D19" i="25"/>
  <c r="G19" i="25" s="1"/>
  <c r="F18" i="25"/>
  <c r="D18" i="25"/>
  <c r="G18" i="25" s="1"/>
  <c r="F17" i="25"/>
  <c r="D17" i="25"/>
  <c r="D15" i="25" s="1"/>
  <c r="D14" i="25" s="1"/>
  <c r="F16" i="25"/>
  <c r="F15" i="25" s="1"/>
  <c r="F14" i="25" s="1"/>
  <c r="D16" i="25"/>
  <c r="E15" i="25"/>
  <c r="E14" i="25" s="1"/>
  <c r="E10" i="25" s="1"/>
  <c r="C15" i="25"/>
  <c r="B15" i="25"/>
  <c r="C14" i="25"/>
  <c r="B14" i="25"/>
  <c r="F13" i="25"/>
  <c r="D13" i="25"/>
  <c r="D11" i="25" s="1"/>
  <c r="D10" i="25" s="1"/>
  <c r="F12" i="25"/>
  <c r="F11" i="25" s="1"/>
  <c r="D12" i="25"/>
  <c r="G12" i="25" s="1"/>
  <c r="E11" i="25"/>
  <c r="C11" i="25"/>
  <c r="B11" i="25"/>
  <c r="C10" i="25"/>
  <c r="B10" i="25"/>
  <c r="D179" i="26" l="1"/>
  <c r="D173" i="26"/>
  <c r="D172" i="26" s="1"/>
  <c r="D169" i="26"/>
  <c r="D168" i="26" s="1"/>
  <c r="D154" i="26"/>
  <c r="D153" i="26" s="1"/>
  <c r="D123" i="26"/>
  <c r="D86" i="26" s="1"/>
  <c r="D15" i="26"/>
  <c r="D14" i="26" s="1"/>
  <c r="D11" i="26"/>
  <c r="F154" i="26"/>
  <c r="F153" i="26" s="1"/>
  <c r="F108" i="26"/>
  <c r="F107" i="26" s="1"/>
  <c r="G120" i="26"/>
  <c r="G39" i="26"/>
  <c r="D38" i="26"/>
  <c r="G81" i="26"/>
  <c r="G56" i="26"/>
  <c r="G45" i="26" s="1"/>
  <c r="F27" i="26"/>
  <c r="G29" i="26"/>
  <c r="G73" i="26"/>
  <c r="G63" i="26"/>
  <c r="G21" i="26"/>
  <c r="G20" i="26" s="1"/>
  <c r="G18" i="26"/>
  <c r="G19" i="26"/>
  <c r="G30" i="26"/>
  <c r="G31" i="26"/>
  <c r="G32" i="26"/>
  <c r="G33" i="26"/>
  <c r="G34" i="26"/>
  <c r="G35" i="26"/>
  <c r="G36" i="26"/>
  <c r="G37" i="26"/>
  <c r="F38" i="26"/>
  <c r="F26" i="26" s="1"/>
  <c r="D62" i="26"/>
  <c r="D61" i="26" s="1"/>
  <c r="D60" i="26" s="1"/>
  <c r="D70" i="26"/>
  <c r="G91" i="26"/>
  <c r="G92" i="26"/>
  <c r="G93" i="26"/>
  <c r="G97" i="26"/>
  <c r="G105" i="26"/>
  <c r="G104" i="26"/>
  <c r="G103" i="26"/>
  <c r="F10" i="26"/>
  <c r="G16" i="26"/>
  <c r="D90" i="26"/>
  <c r="G90" i="26" s="1"/>
  <c r="G82" i="26"/>
  <c r="F70" i="26"/>
  <c r="G13" i="26"/>
  <c r="G11" i="26" s="1"/>
  <c r="G17" i="26"/>
  <c r="G40" i="26"/>
  <c r="G38" i="26" s="1"/>
  <c r="G64" i="26"/>
  <c r="G89" i="26"/>
  <c r="B94" i="26"/>
  <c r="D94" i="26" s="1"/>
  <c r="G94" i="26" s="1"/>
  <c r="B96" i="26"/>
  <c r="D96" i="26" s="1"/>
  <c r="G96" i="26" s="1"/>
  <c r="B98" i="26"/>
  <c r="D98" i="26" s="1"/>
  <c r="G98" i="26" s="1"/>
  <c r="B100" i="26"/>
  <c r="D100" i="26" s="1"/>
  <c r="G100" i="26" s="1"/>
  <c r="G126" i="26"/>
  <c r="G124" i="26" s="1"/>
  <c r="G123" i="26" s="1"/>
  <c r="G156" i="26"/>
  <c r="D45" i="26"/>
  <c r="D26" i="26" s="1"/>
  <c r="E70" i="26"/>
  <c r="E193" i="26" s="1"/>
  <c r="G102" i="26"/>
  <c r="G109" i="26"/>
  <c r="G110" i="26"/>
  <c r="F124" i="26"/>
  <c r="F123" i="26" s="1"/>
  <c r="D139" i="26"/>
  <c r="G140" i="26"/>
  <c r="G142" i="26"/>
  <c r="G146" i="26"/>
  <c r="G150" i="26"/>
  <c r="G157" i="26"/>
  <c r="G161" i="26"/>
  <c r="G165" i="26"/>
  <c r="G154" i="26" s="1"/>
  <c r="D176" i="26"/>
  <c r="E85" i="25"/>
  <c r="G104" i="25"/>
  <c r="G103" i="25"/>
  <c r="G102" i="25"/>
  <c r="F86" i="25"/>
  <c r="G82" i="25"/>
  <c r="G81" i="25"/>
  <c r="G73" i="25"/>
  <c r="F70" i="25"/>
  <c r="G63" i="25"/>
  <c r="G62" i="25" s="1"/>
  <c r="G61" i="25" s="1"/>
  <c r="G60" i="25" s="1"/>
  <c r="F38" i="25"/>
  <c r="E26" i="25"/>
  <c r="F26" i="25"/>
  <c r="G39" i="25"/>
  <c r="G36" i="25"/>
  <c r="F10" i="25"/>
  <c r="G21" i="25"/>
  <c r="G20" i="25" s="1"/>
  <c r="G16" i="25"/>
  <c r="D89" i="25"/>
  <c r="G89" i="25" s="1"/>
  <c r="G122" i="25"/>
  <c r="G121" i="25" s="1"/>
  <c r="G38" i="25"/>
  <c r="G13" i="25"/>
  <c r="G11" i="25" s="1"/>
  <c r="G17" i="25"/>
  <c r="G15" i="25" s="1"/>
  <c r="G30" i="25"/>
  <c r="G27" i="25" s="1"/>
  <c r="G72" i="25"/>
  <c r="G88" i="25"/>
  <c r="B93" i="25"/>
  <c r="D93" i="25" s="1"/>
  <c r="G93" i="25" s="1"/>
  <c r="B95" i="25"/>
  <c r="D95" i="25" s="1"/>
  <c r="G95" i="25" s="1"/>
  <c r="B97" i="25"/>
  <c r="D97" i="25" s="1"/>
  <c r="G97" i="25" s="1"/>
  <c r="B99" i="25"/>
  <c r="D99" i="25" s="1"/>
  <c r="G99" i="25" s="1"/>
  <c r="G124" i="25"/>
  <c r="G154" i="25"/>
  <c r="G101" i="25"/>
  <c r="G107" i="25"/>
  <c r="G108" i="25"/>
  <c r="C109" i="25"/>
  <c r="F122" i="25"/>
  <c r="F121" i="25" s="1"/>
  <c r="D137" i="25"/>
  <c r="G138" i="25"/>
  <c r="G140" i="25"/>
  <c r="G144" i="25"/>
  <c r="G148" i="25"/>
  <c r="F152" i="25"/>
  <c r="F151" i="25" s="1"/>
  <c r="G155" i="25"/>
  <c r="G159" i="25"/>
  <c r="G163" i="25"/>
  <c r="D174" i="25"/>
  <c r="G153" i="26" l="1"/>
  <c r="G80" i="26"/>
  <c r="G70" i="26"/>
  <c r="G62" i="26"/>
  <c r="G61" i="26" s="1"/>
  <c r="G60" i="26" s="1"/>
  <c r="D10" i="26"/>
  <c r="F86" i="26"/>
  <c r="F193" i="26" s="1"/>
  <c r="G27" i="26"/>
  <c r="G26" i="26" s="1"/>
  <c r="G15" i="26"/>
  <c r="G14" i="26" s="1"/>
  <c r="G10" i="26" s="1"/>
  <c r="K139" i="26"/>
  <c r="K140" i="26" s="1"/>
  <c r="D138" i="26"/>
  <c r="D111" i="26"/>
  <c r="G139" i="26"/>
  <c r="G138" i="26" s="1"/>
  <c r="B193" i="26"/>
  <c r="F85" i="25"/>
  <c r="F191" i="25" s="1"/>
  <c r="G152" i="25"/>
  <c r="G151" i="25" s="1"/>
  <c r="E191" i="25"/>
  <c r="G80" i="25"/>
  <c r="G70" i="25"/>
  <c r="G26" i="25"/>
  <c r="G14" i="25"/>
  <c r="G10" i="25"/>
  <c r="G137" i="25"/>
  <c r="G136" i="25" s="1"/>
  <c r="G87" i="25"/>
  <c r="G86" i="25" s="1"/>
  <c r="K137" i="25"/>
  <c r="K138" i="25" s="1"/>
  <c r="D136" i="25"/>
  <c r="D109" i="25"/>
  <c r="C110" i="25"/>
  <c r="D87" i="25"/>
  <c r="D86" i="25" s="1"/>
  <c r="B87" i="25"/>
  <c r="B86" i="25" s="1"/>
  <c r="B85" i="25" s="1"/>
  <c r="B191" i="25" s="1"/>
  <c r="D112" i="26" l="1"/>
  <c r="G112" i="26" s="1"/>
  <c r="G111" i="26"/>
  <c r="G109" i="25"/>
  <c r="D110" i="25"/>
  <c r="G110" i="25" s="1"/>
  <c r="C111" i="25"/>
  <c r="D113" i="26" l="1"/>
  <c r="D111" i="25"/>
  <c r="G111" i="25" s="1"/>
  <c r="C112" i="25"/>
  <c r="G113" i="26" l="1"/>
  <c r="D114" i="26"/>
  <c r="G114" i="26" s="1"/>
  <c r="D112" i="25"/>
  <c r="C113" i="25"/>
  <c r="D115" i="26" l="1"/>
  <c r="D113" i="25"/>
  <c r="G113" i="25" s="1"/>
  <c r="C114" i="25"/>
  <c r="G112" i="25"/>
  <c r="D116" i="26" l="1"/>
  <c r="G116" i="26" s="1"/>
  <c r="G115" i="26"/>
  <c r="D114" i="25"/>
  <c r="C115" i="25"/>
  <c r="D117" i="26" l="1"/>
  <c r="D115" i="25"/>
  <c r="G115" i="25" s="1"/>
  <c r="C116" i="25"/>
  <c r="G114" i="25"/>
  <c r="D118" i="26" l="1"/>
  <c r="G118" i="26" s="1"/>
  <c r="G117" i="26"/>
  <c r="D116" i="25"/>
  <c r="G116" i="25" s="1"/>
  <c r="C117" i="25"/>
  <c r="D119" i="26" l="1"/>
  <c r="C108" i="26"/>
  <c r="C107" i="26" s="1"/>
  <c r="C193" i="26" s="1"/>
  <c r="D117" i="25"/>
  <c r="C106" i="25"/>
  <c r="C105" i="25" s="1"/>
  <c r="C85" i="25" s="1"/>
  <c r="C191" i="25" s="1"/>
  <c r="E85" i="24"/>
  <c r="E191" i="24"/>
  <c r="D85" i="24"/>
  <c r="C85" i="24"/>
  <c r="F85" i="24"/>
  <c r="G85" i="24"/>
  <c r="C86" i="24"/>
  <c r="D86" i="24"/>
  <c r="E86" i="24"/>
  <c r="F86" i="24"/>
  <c r="G86" i="24"/>
  <c r="B85" i="24"/>
  <c r="E74" i="24"/>
  <c r="G119" i="26" l="1"/>
  <c r="G108" i="26" s="1"/>
  <c r="G107" i="26" s="1"/>
  <c r="G86" i="26" s="1"/>
  <c r="G193" i="26" s="1"/>
  <c r="D108" i="26"/>
  <c r="D107" i="26" s="1"/>
  <c r="G117" i="25"/>
  <c r="G106" i="25" s="1"/>
  <c r="G105" i="25" s="1"/>
  <c r="G85" i="25" s="1"/>
  <c r="G191" i="25" s="1"/>
  <c r="D106" i="25"/>
  <c r="D105" i="25" s="1"/>
  <c r="D85" i="25" s="1"/>
  <c r="D191" i="25" s="1"/>
  <c r="G190" i="24"/>
  <c r="F190" i="24"/>
  <c r="G188" i="24"/>
  <c r="G187" i="24"/>
  <c r="G186" i="24"/>
  <c r="G185" i="24"/>
  <c r="G184" i="24"/>
  <c r="G183" i="24"/>
  <c r="G181" i="24"/>
  <c r="F181" i="24"/>
  <c r="G180" i="24"/>
  <c r="F180" i="24"/>
  <c r="E180" i="24"/>
  <c r="D180" i="24"/>
  <c r="C180" i="24"/>
  <c r="G178" i="24"/>
  <c r="G177" i="24"/>
  <c r="F177" i="24"/>
  <c r="E177" i="24"/>
  <c r="D177" i="24"/>
  <c r="C177" i="24"/>
  <c r="D175" i="24"/>
  <c r="G175" i="24" s="1"/>
  <c r="G174" i="24" s="1"/>
  <c r="F174" i="24"/>
  <c r="E174" i="24"/>
  <c r="C174" i="24"/>
  <c r="F172" i="24"/>
  <c r="D172" i="24"/>
  <c r="G172" i="24" s="1"/>
  <c r="G171" i="24" s="1"/>
  <c r="G170" i="24" s="1"/>
  <c r="F171" i="24"/>
  <c r="F170" i="24" s="1"/>
  <c r="E171" i="24"/>
  <c r="D171" i="24"/>
  <c r="D170" i="24" s="1"/>
  <c r="C171" i="24"/>
  <c r="B171" i="24"/>
  <c r="B170" i="24" s="1"/>
  <c r="E170" i="24"/>
  <c r="C170" i="24"/>
  <c r="G169" i="24"/>
  <c r="F168" i="24"/>
  <c r="D168" i="24"/>
  <c r="G168" i="24" s="1"/>
  <c r="G167" i="24" s="1"/>
  <c r="G166" i="24" s="1"/>
  <c r="F167" i="24"/>
  <c r="F166" i="24" s="1"/>
  <c r="E167" i="24"/>
  <c r="D167" i="24"/>
  <c r="D166" i="24" s="1"/>
  <c r="C167" i="24"/>
  <c r="B167" i="24"/>
  <c r="B166" i="24" s="1"/>
  <c r="E166" i="24"/>
  <c r="C166" i="24"/>
  <c r="G165" i="24"/>
  <c r="F164" i="24"/>
  <c r="D164" i="24"/>
  <c r="G164" i="24" s="1"/>
  <c r="F163" i="24"/>
  <c r="D163" i="24"/>
  <c r="F162" i="24"/>
  <c r="D162" i="24"/>
  <c r="G162" i="24" s="1"/>
  <c r="F161" i="24"/>
  <c r="D161" i="24"/>
  <c r="G161" i="24" s="1"/>
  <c r="F160" i="24"/>
  <c r="D160" i="24"/>
  <c r="G160" i="24" s="1"/>
  <c r="F159" i="24"/>
  <c r="D159" i="24"/>
  <c r="F158" i="24"/>
  <c r="D158" i="24"/>
  <c r="G158" i="24" s="1"/>
  <c r="F157" i="24"/>
  <c r="D157" i="24"/>
  <c r="G157" i="24" s="1"/>
  <c r="F156" i="24"/>
  <c r="D156" i="24"/>
  <c r="G156" i="24" s="1"/>
  <c r="F155" i="24"/>
  <c r="D155" i="24"/>
  <c r="F154" i="24"/>
  <c r="D154" i="24"/>
  <c r="D152" i="24" s="1"/>
  <c r="D151" i="24" s="1"/>
  <c r="F153" i="24"/>
  <c r="D153" i="24"/>
  <c r="G153" i="24" s="1"/>
  <c r="E152" i="24"/>
  <c r="C152" i="24"/>
  <c r="B152" i="24"/>
  <c r="E151" i="24"/>
  <c r="C151" i="24"/>
  <c r="B151" i="24"/>
  <c r="F149" i="24"/>
  <c r="D149" i="24"/>
  <c r="G149" i="24" s="1"/>
  <c r="F148" i="24"/>
  <c r="D148" i="24"/>
  <c r="F147" i="24"/>
  <c r="D147" i="24"/>
  <c r="F146" i="24"/>
  <c r="D146" i="24"/>
  <c r="G146" i="24" s="1"/>
  <c r="F145" i="24"/>
  <c r="D145" i="24"/>
  <c r="G145" i="24" s="1"/>
  <c r="F144" i="24"/>
  <c r="D144" i="24"/>
  <c r="F143" i="24"/>
  <c r="D143" i="24"/>
  <c r="G143" i="24" s="1"/>
  <c r="F142" i="24"/>
  <c r="D142" i="24"/>
  <c r="G142" i="24" s="1"/>
  <c r="F141" i="24"/>
  <c r="D141" i="24"/>
  <c r="G141" i="24" s="1"/>
  <c r="F140" i="24"/>
  <c r="F137" i="24" s="1"/>
  <c r="F136" i="24" s="1"/>
  <c r="D140" i="24"/>
  <c r="F139" i="24"/>
  <c r="D139" i="24"/>
  <c r="G139" i="24" s="1"/>
  <c r="F138" i="24"/>
  <c r="D138" i="24"/>
  <c r="E137" i="24"/>
  <c r="E136" i="24" s="1"/>
  <c r="C137" i="24"/>
  <c r="B137" i="24"/>
  <c r="C136" i="24"/>
  <c r="B136" i="24"/>
  <c r="G135" i="24"/>
  <c r="F135" i="24"/>
  <c r="F132" i="24"/>
  <c r="D132" i="24"/>
  <c r="G132" i="24" s="1"/>
  <c r="F131" i="24"/>
  <c r="D131" i="24"/>
  <c r="G131" i="24" s="1"/>
  <c r="F130" i="24"/>
  <c r="D130" i="24"/>
  <c r="G130" i="24" s="1"/>
  <c r="F129" i="24"/>
  <c r="D129" i="24"/>
  <c r="G129" i="24" s="1"/>
  <c r="F128" i="24"/>
  <c r="D128" i="24"/>
  <c r="G128" i="24" s="1"/>
  <c r="F127" i="24"/>
  <c r="D127" i="24"/>
  <c r="G127" i="24" s="1"/>
  <c r="F126" i="24"/>
  <c r="D126" i="24"/>
  <c r="G126" i="24" s="1"/>
  <c r="F125" i="24"/>
  <c r="D125" i="24"/>
  <c r="G125" i="24" s="1"/>
  <c r="F124" i="24"/>
  <c r="D124" i="24"/>
  <c r="D122" i="24" s="1"/>
  <c r="D121" i="24" s="1"/>
  <c r="F123" i="24"/>
  <c r="D123" i="24"/>
  <c r="G123" i="24" s="1"/>
  <c r="E122" i="24"/>
  <c r="E121" i="24" s="1"/>
  <c r="C122" i="24"/>
  <c r="B122" i="24"/>
  <c r="C121" i="24"/>
  <c r="B121" i="24"/>
  <c r="G119" i="24"/>
  <c r="F119" i="24"/>
  <c r="F118" i="24"/>
  <c r="D118" i="24"/>
  <c r="G118" i="24" s="1"/>
  <c r="F117" i="24"/>
  <c r="F116" i="24"/>
  <c r="F115" i="24"/>
  <c r="F114" i="24"/>
  <c r="F113" i="24"/>
  <c r="F112" i="24"/>
  <c r="F111" i="24"/>
  <c r="F110" i="24"/>
  <c r="F109" i="24"/>
  <c r="F108" i="24"/>
  <c r="C108" i="24"/>
  <c r="D108" i="24" s="1"/>
  <c r="F107" i="24"/>
  <c r="F106" i="24" s="1"/>
  <c r="F105" i="24" s="1"/>
  <c r="D107" i="24"/>
  <c r="E106" i="24"/>
  <c r="B106" i="24"/>
  <c r="E105" i="24"/>
  <c r="B105" i="24"/>
  <c r="F104" i="24"/>
  <c r="D104" i="24"/>
  <c r="F103" i="24"/>
  <c r="D103" i="24"/>
  <c r="F102" i="24"/>
  <c r="D102" i="24"/>
  <c r="F101" i="24"/>
  <c r="D101" i="24"/>
  <c r="F100" i="24"/>
  <c r="D100" i="24"/>
  <c r="G100" i="24" s="1"/>
  <c r="F99" i="24"/>
  <c r="F98" i="24"/>
  <c r="B98" i="24"/>
  <c r="D98" i="24" s="1"/>
  <c r="G98" i="24" s="1"/>
  <c r="F97" i="24"/>
  <c r="F96" i="24"/>
  <c r="B96" i="24"/>
  <c r="D96" i="24" s="1"/>
  <c r="G96" i="24" s="1"/>
  <c r="F95" i="24"/>
  <c r="F94" i="24"/>
  <c r="B94" i="24"/>
  <c r="D94" i="24" s="1"/>
  <c r="G94" i="24" s="1"/>
  <c r="F93" i="24"/>
  <c r="F92" i="24"/>
  <c r="B92" i="24"/>
  <c r="D92" i="24" s="1"/>
  <c r="G92" i="24" s="1"/>
  <c r="F91" i="24"/>
  <c r="B91" i="24"/>
  <c r="D91" i="24" s="1"/>
  <c r="G91" i="24" s="1"/>
  <c r="F90" i="24"/>
  <c r="D90" i="24"/>
  <c r="G90" i="24" s="1"/>
  <c r="B90" i="24"/>
  <c r="F89" i="24"/>
  <c r="F88" i="24"/>
  <c r="D88" i="24"/>
  <c r="B88" i="24"/>
  <c r="B89" i="24" s="1"/>
  <c r="F87" i="24"/>
  <c r="E87" i="24"/>
  <c r="C87" i="24"/>
  <c r="G83" i="24"/>
  <c r="D83" i="24"/>
  <c r="F82" i="24"/>
  <c r="D82" i="24"/>
  <c r="F81" i="24"/>
  <c r="F80" i="24" s="1"/>
  <c r="D81" i="24"/>
  <c r="E80" i="24"/>
  <c r="E70" i="24" s="1"/>
  <c r="C80" i="24"/>
  <c r="C70" i="24" s="1"/>
  <c r="B80" i="24"/>
  <c r="D80" i="24" s="1"/>
  <c r="D70" i="24" s="1"/>
  <c r="G79" i="24"/>
  <c r="D79" i="24"/>
  <c r="G78" i="24"/>
  <c r="D78" i="24"/>
  <c r="F77" i="24"/>
  <c r="D77" i="24"/>
  <c r="G77" i="24" s="1"/>
  <c r="D76" i="24"/>
  <c r="G76" i="24" s="1"/>
  <c r="D75" i="24"/>
  <c r="G75" i="24" s="1"/>
  <c r="F74" i="24"/>
  <c r="D74" i="24"/>
  <c r="F73" i="24"/>
  <c r="D73" i="24"/>
  <c r="F72" i="24"/>
  <c r="D72" i="24"/>
  <c r="D71" i="24"/>
  <c r="B70" i="24"/>
  <c r="D68" i="24"/>
  <c r="G68" i="24" s="1"/>
  <c r="D67" i="24"/>
  <c r="G67" i="24" s="1"/>
  <c r="D66" i="24"/>
  <c r="G66" i="24" s="1"/>
  <c r="F65" i="24"/>
  <c r="D65" i="24"/>
  <c r="G65" i="24" s="1"/>
  <c r="F64" i="24"/>
  <c r="D64" i="24"/>
  <c r="D62" i="24" s="1"/>
  <c r="D61" i="24" s="1"/>
  <c r="D60" i="24" s="1"/>
  <c r="F63" i="24"/>
  <c r="F62" i="24" s="1"/>
  <c r="F61" i="24" s="1"/>
  <c r="F60" i="24" s="1"/>
  <c r="D63" i="24"/>
  <c r="G63" i="24" s="1"/>
  <c r="E62" i="24"/>
  <c r="C62" i="24"/>
  <c r="B62" i="24"/>
  <c r="E61" i="24"/>
  <c r="E60" i="24" s="1"/>
  <c r="C61" i="24"/>
  <c r="B61" i="24"/>
  <c r="C60" i="24"/>
  <c r="B60" i="24"/>
  <c r="G59" i="24"/>
  <c r="D59" i="24"/>
  <c r="G58" i="24"/>
  <c r="D58" i="24"/>
  <c r="G57" i="24"/>
  <c r="F57" i="24"/>
  <c r="E57" i="24"/>
  <c r="D57" i="24"/>
  <c r="C57" i="24"/>
  <c r="B57" i="24"/>
  <c r="F56" i="24"/>
  <c r="D56" i="24"/>
  <c r="D55" i="24"/>
  <c r="G55" i="24" s="1"/>
  <c r="F54" i="24"/>
  <c r="D54" i="24"/>
  <c r="G54" i="24" s="1"/>
  <c r="G53" i="24"/>
  <c r="D53" i="24"/>
  <c r="G52" i="24"/>
  <c r="D52" i="24"/>
  <c r="G51" i="24"/>
  <c r="D51" i="24"/>
  <c r="G50" i="24"/>
  <c r="D50" i="24"/>
  <c r="G49" i="24"/>
  <c r="D49" i="24"/>
  <c r="G48" i="24"/>
  <c r="D48" i="24"/>
  <c r="G47" i="24"/>
  <c r="D47" i="24"/>
  <c r="G46" i="24"/>
  <c r="D46" i="24"/>
  <c r="E45" i="24"/>
  <c r="C45" i="24"/>
  <c r="B45" i="24"/>
  <c r="G44" i="24"/>
  <c r="F44" i="24"/>
  <c r="D44" i="24"/>
  <c r="F43" i="24"/>
  <c r="G43" i="24" s="1"/>
  <c r="D43" i="24"/>
  <c r="G42" i="24"/>
  <c r="F42" i="24"/>
  <c r="D42" i="24"/>
  <c r="F41" i="24"/>
  <c r="G41" i="24" s="1"/>
  <c r="D41" i="24"/>
  <c r="F40" i="24"/>
  <c r="D40" i="24"/>
  <c r="D38" i="24" s="1"/>
  <c r="F39" i="24"/>
  <c r="F38" i="24" s="1"/>
  <c r="D39" i="24"/>
  <c r="E38" i="24"/>
  <c r="C38" i="24"/>
  <c r="C26" i="24" s="1"/>
  <c r="B38" i="24"/>
  <c r="F37" i="24"/>
  <c r="D37" i="24"/>
  <c r="G37" i="24" s="1"/>
  <c r="F36" i="24"/>
  <c r="D36" i="24"/>
  <c r="G36" i="24" s="1"/>
  <c r="F35" i="24"/>
  <c r="D35" i="24"/>
  <c r="F34" i="24"/>
  <c r="D34" i="24"/>
  <c r="G34" i="24" s="1"/>
  <c r="F33" i="24"/>
  <c r="D33" i="24"/>
  <c r="G33" i="24" s="1"/>
  <c r="F32" i="24"/>
  <c r="D32" i="24"/>
  <c r="G32" i="24" s="1"/>
  <c r="F31" i="24"/>
  <c r="D31" i="24"/>
  <c r="G31" i="24" s="1"/>
  <c r="F30" i="24"/>
  <c r="D30" i="24"/>
  <c r="G30" i="24" s="1"/>
  <c r="F29" i="24"/>
  <c r="D29" i="24"/>
  <c r="G29" i="24" s="1"/>
  <c r="G28" i="24"/>
  <c r="D28" i="24"/>
  <c r="F27" i="24"/>
  <c r="E27" i="24"/>
  <c r="D27" i="24"/>
  <c r="C27" i="24"/>
  <c r="B27" i="24"/>
  <c r="B26" i="24"/>
  <c r="D24" i="24"/>
  <c r="G22" i="24"/>
  <c r="D22" i="24"/>
  <c r="F21" i="24"/>
  <c r="D21" i="24"/>
  <c r="F20" i="24"/>
  <c r="E20" i="24"/>
  <c r="D20" i="24"/>
  <c r="C20" i="24"/>
  <c r="B20" i="24"/>
  <c r="F19" i="24"/>
  <c r="D19" i="24"/>
  <c r="G19" i="24" s="1"/>
  <c r="F18" i="24"/>
  <c r="D18" i="24"/>
  <c r="G18" i="24" s="1"/>
  <c r="F17" i="24"/>
  <c r="D17" i="24"/>
  <c r="G17" i="24" s="1"/>
  <c r="F16" i="24"/>
  <c r="D16" i="24"/>
  <c r="F15" i="24"/>
  <c r="E15" i="24"/>
  <c r="D15" i="24"/>
  <c r="C15" i="24"/>
  <c r="B15" i="24"/>
  <c r="E14" i="24"/>
  <c r="E10" i="24" s="1"/>
  <c r="D14" i="24"/>
  <c r="C14" i="24"/>
  <c r="B14" i="24"/>
  <c r="F13" i="24"/>
  <c r="D13" i="24"/>
  <c r="G13" i="24" s="1"/>
  <c r="F12" i="24"/>
  <c r="D12" i="24"/>
  <c r="G12" i="24" s="1"/>
  <c r="G11" i="24" s="1"/>
  <c r="F11" i="24"/>
  <c r="E11" i="24"/>
  <c r="D11" i="24"/>
  <c r="C11" i="24"/>
  <c r="B11" i="24"/>
  <c r="D10" i="24"/>
  <c r="C10" i="24"/>
  <c r="B10" i="24"/>
  <c r="G147" i="24" l="1"/>
  <c r="G104" i="24"/>
  <c r="G103" i="24"/>
  <c r="G102" i="24"/>
  <c r="G74" i="24"/>
  <c r="G82" i="24"/>
  <c r="G81" i="24"/>
  <c r="G80" i="24" s="1"/>
  <c r="G70" i="24" s="1"/>
  <c r="G73" i="24"/>
  <c r="G72" i="24"/>
  <c r="F70" i="24"/>
  <c r="F45" i="24"/>
  <c r="G56" i="24"/>
  <c r="G45" i="24" s="1"/>
  <c r="G39" i="24"/>
  <c r="G35" i="24"/>
  <c r="G27" i="24" s="1"/>
  <c r="F26" i="24"/>
  <c r="E26" i="24"/>
  <c r="F14" i="24"/>
  <c r="F10" i="24" s="1"/>
  <c r="G21" i="24"/>
  <c r="G20" i="24" s="1"/>
  <c r="G16" i="24"/>
  <c r="G15" i="24" s="1"/>
  <c r="G14" i="24" s="1"/>
  <c r="G10" i="24" s="1"/>
  <c r="D89" i="24"/>
  <c r="G89" i="24" s="1"/>
  <c r="G40" i="24"/>
  <c r="G38" i="24" s="1"/>
  <c r="G64" i="24"/>
  <c r="G62" i="24" s="1"/>
  <c r="G61" i="24" s="1"/>
  <c r="G60" i="24" s="1"/>
  <c r="G88" i="24"/>
  <c r="B93" i="24"/>
  <c r="D93" i="24" s="1"/>
  <c r="G93" i="24" s="1"/>
  <c r="B95" i="24"/>
  <c r="D95" i="24" s="1"/>
  <c r="G95" i="24" s="1"/>
  <c r="B97" i="24"/>
  <c r="D97" i="24" s="1"/>
  <c r="G97" i="24" s="1"/>
  <c r="B99" i="24"/>
  <c r="D99" i="24" s="1"/>
  <c r="G99" i="24" s="1"/>
  <c r="G124" i="24"/>
  <c r="G122" i="24" s="1"/>
  <c r="G121" i="24" s="1"/>
  <c r="G154" i="24"/>
  <c r="D45" i="24"/>
  <c r="D26" i="24" s="1"/>
  <c r="G101" i="24"/>
  <c r="G107" i="24"/>
  <c r="G108" i="24"/>
  <c r="C109" i="24"/>
  <c r="F122" i="24"/>
  <c r="F121" i="24" s="1"/>
  <c r="D137" i="24"/>
  <c r="G138" i="24"/>
  <c r="G140" i="24"/>
  <c r="G144" i="24"/>
  <c r="G148" i="24"/>
  <c r="F152" i="24"/>
  <c r="F151" i="24" s="1"/>
  <c r="G155" i="24"/>
  <c r="G159" i="24"/>
  <c r="G152" i="24" s="1"/>
  <c r="G151" i="24" s="1"/>
  <c r="G163" i="24"/>
  <c r="D174" i="24"/>
  <c r="F191" i="24" l="1"/>
  <c r="G26" i="24"/>
  <c r="G137" i="24"/>
  <c r="G136" i="24" s="1"/>
  <c r="D87" i="24"/>
  <c r="B87" i="24"/>
  <c r="B86" i="24" s="1"/>
  <c r="B191" i="24" s="1"/>
  <c r="K137" i="24"/>
  <c r="K138" i="24" s="1"/>
  <c r="D136" i="24"/>
  <c r="D109" i="24"/>
  <c r="C110" i="24"/>
  <c r="G87" i="24"/>
  <c r="D110" i="24" l="1"/>
  <c r="G110" i="24" s="1"/>
  <c r="C111" i="24"/>
  <c r="G109" i="24"/>
  <c r="D111" i="24" l="1"/>
  <c r="C112" i="24"/>
  <c r="G111" i="24" l="1"/>
  <c r="D112" i="24"/>
  <c r="G112" i="24" s="1"/>
  <c r="C113" i="24"/>
  <c r="D113" i="24" l="1"/>
  <c r="C114" i="24"/>
  <c r="D114" i="24" l="1"/>
  <c r="G114" i="24" s="1"/>
  <c r="C115" i="24"/>
  <c r="G113" i="24"/>
  <c r="D115" i="24" l="1"/>
  <c r="C116" i="24"/>
  <c r="D116" i="24" l="1"/>
  <c r="G116" i="24" s="1"/>
  <c r="C117" i="24"/>
  <c r="G115" i="24"/>
  <c r="D117" i="24" l="1"/>
  <c r="C106" i="24"/>
  <c r="C105" i="24" s="1"/>
  <c r="C191" i="24" s="1"/>
  <c r="G117" i="24" l="1"/>
  <c r="G106" i="24" s="1"/>
  <c r="G105" i="24" s="1"/>
  <c r="G191" i="24" s="1"/>
  <c r="D106" i="24"/>
  <c r="D105" i="24" s="1"/>
  <c r="D191" i="24" s="1"/>
</calcChain>
</file>

<file path=xl/sharedStrings.xml><?xml version="1.0" encoding="utf-8"?>
<sst xmlns="http://schemas.openxmlformats.org/spreadsheetml/2006/main" count="557" uniqueCount="187">
  <si>
    <t>FONDO DE COMPENSACION</t>
  </si>
  <si>
    <t>AJUSTE DE PARTICIPACION</t>
  </si>
  <si>
    <t>FISCALIZACION DICIEMBRE</t>
  </si>
  <si>
    <t>FISCALIZACION NOVIEMBRE</t>
  </si>
  <si>
    <t>FISCALIZACION OCTUBRE</t>
  </si>
  <si>
    <t>FISCALIZACION SEPTIEMBRE</t>
  </si>
  <si>
    <t>FISCALIZACION AGOSTO</t>
  </si>
  <si>
    <t>FISCALIZACION JULIO</t>
  </si>
  <si>
    <t>FISCALIZACION JUNIO</t>
  </si>
  <si>
    <t>FISCALIZACION MAYO</t>
  </si>
  <si>
    <t>FISCALIZACION ABRIL</t>
  </si>
  <si>
    <t>FISCALIZACION MARZO</t>
  </si>
  <si>
    <t>FISCALIZACION FEBRERO</t>
  </si>
  <si>
    <t>FISCALIZACION ENERO</t>
  </si>
  <si>
    <t>FISCALIZACION</t>
  </si>
  <si>
    <t>FONDO DE FISCALIZACION</t>
  </si>
  <si>
    <t>F.A.F.M. DICIEMBRE</t>
  </si>
  <si>
    <t>F.A.F.M. NOVIEMBRE</t>
  </si>
  <si>
    <t>F.A.F.M. OCTUBRE</t>
  </si>
  <si>
    <t>F.A.F.M. SEPTIEMBRE</t>
  </si>
  <si>
    <t>F.A.F.M. AGOSTO</t>
  </si>
  <si>
    <t>F.A.F.M. JULIO</t>
  </si>
  <si>
    <t>F.A.F.M. JUNIO</t>
  </si>
  <si>
    <t>F.A.F.M. MAYO</t>
  </si>
  <si>
    <t>F.A.F.M. ABRIL</t>
  </si>
  <si>
    <t>F.A.F.M. MARZO</t>
  </si>
  <si>
    <t>F.A.F.M. FEBRERO</t>
  </si>
  <si>
    <t>F.A.F.M. ENERO</t>
  </si>
  <si>
    <t>FORTAMUN</t>
  </si>
  <si>
    <t>FONDO FEDERAL FORTAMUN</t>
  </si>
  <si>
    <t>F.AI.S.M. DICIEMBRE</t>
  </si>
  <si>
    <t>F.AI.S.M. NOVIEMBRE</t>
  </si>
  <si>
    <t>F.AI.S.M. OCTUBRE</t>
  </si>
  <si>
    <t>F.AI.S.M. SEPTIEMBRE</t>
  </si>
  <si>
    <t>F.AI.S.M. AGOSTO</t>
  </si>
  <si>
    <t>F.AI.S.M. JULIO</t>
  </si>
  <si>
    <t>F.AI.S.M. JUNIO</t>
  </si>
  <si>
    <t>F.AI.S.M. MAYO</t>
  </si>
  <si>
    <t>F.AI.S.M. ABRIL</t>
  </si>
  <si>
    <t>F.AI.S.M. MARZO</t>
  </si>
  <si>
    <t>F.AI.S.M. FEBRERO</t>
  </si>
  <si>
    <t>F.A.I.S.M. ENERO</t>
  </si>
  <si>
    <t>F.A.I.S.M.</t>
  </si>
  <si>
    <t>FONDO FEDERAL F.A.I.S.M.</t>
  </si>
  <si>
    <t>AJUSTE POR PARTICIPACION</t>
  </si>
  <si>
    <t>FOMENTO DICIEMBRE</t>
  </si>
  <si>
    <t>FOMENTO NOVIEMBRE</t>
  </si>
  <si>
    <t>FOMENTO OCTUBRE</t>
  </si>
  <si>
    <t>FOMENTO SEPTIEMBRE</t>
  </si>
  <si>
    <t>FOMENTO AGOSTO</t>
  </si>
  <si>
    <t>FOMENTO JULIO</t>
  </si>
  <si>
    <t>FOMENTO JUNIO</t>
  </si>
  <si>
    <t>FOMENTO MAYO</t>
  </si>
  <si>
    <t>FOMENTO ABRIL</t>
  </si>
  <si>
    <t>FOMENTO MARZO</t>
  </si>
  <si>
    <t>FOMENTO FEBRERO</t>
  </si>
  <si>
    <t>FOMENTO ENERO</t>
  </si>
  <si>
    <t>FOMENTO MUNICIPAL</t>
  </si>
  <si>
    <t>PARTICIPACIÓN FEDERAL FOMENTO MUNICIPAL</t>
  </si>
  <si>
    <t>COMPENSACION ISAN</t>
  </si>
  <si>
    <t>IEPS</t>
  </si>
  <si>
    <t>ISAN</t>
  </si>
  <si>
    <t>F.U.P.O. DICIEMBRE</t>
  </si>
  <si>
    <t>F.U.P.O. NOVIEMBRE</t>
  </si>
  <si>
    <t>F.U.P.O. OCTUBRE</t>
  </si>
  <si>
    <t>F.U.P.O. SEPTIEMBRE</t>
  </si>
  <si>
    <t>F.U.P.O. AGOSTO</t>
  </si>
  <si>
    <t>F.U.P.O. JULIO</t>
  </si>
  <si>
    <t>F.U.P.O. JUNIO</t>
  </si>
  <si>
    <t>F.U.P.O. MAYO</t>
  </si>
  <si>
    <t>F.U.P.O. ABRIL</t>
  </si>
  <si>
    <t>F.U.P.O. MARZO</t>
  </si>
  <si>
    <t>F.U.P.O. FEBRERO</t>
  </si>
  <si>
    <t>F.U.P.O. ENERO</t>
  </si>
  <si>
    <t>F.U.P.O.</t>
  </si>
  <si>
    <t>PARTICIPACIÓN FEDERAL F.U.P.</t>
  </si>
  <si>
    <t>AGUA POTABLE</t>
  </si>
  <si>
    <t>PREDIAL</t>
  </si>
  <si>
    <t>CORRAL DE CONSEJO</t>
  </si>
  <si>
    <t>TRASLACIÓN DE DOMINIO</t>
  </si>
  <si>
    <t>OTROS (BONIFICACIONES)</t>
  </si>
  <si>
    <t>EJIDAL</t>
  </si>
  <si>
    <t>RUSTICO</t>
  </si>
  <si>
    <t>URBANO</t>
  </si>
  <si>
    <t>RUBRO DE INGRESOS</t>
  </si>
  <si>
    <t>ESTIMADO</t>
  </si>
  <si>
    <t>AMPLIACIONES Y REDUCCIONES</t>
  </si>
  <si>
    <t>MUNICIPIO DE EMILIANO ZAPATA</t>
  </si>
  <si>
    <t>MODIFICADO</t>
  </si>
  <si>
    <t>DEVENGADO</t>
  </si>
  <si>
    <t>RECAUDADO</t>
  </si>
  <si>
    <t>DIFERENCIA</t>
  </si>
  <si>
    <t>CUOTA Y APORTACIONES DE SEGURIDAD SOCIAL</t>
  </si>
  <si>
    <t>CONTRIBUCIONES DE MEJORA</t>
  </si>
  <si>
    <t>INGRESOS POR VENTAS DE BIENES YSERVICIOS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</si>
  <si>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</si>
  <si>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</si>
  <si>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</si>
  <si>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</si>
  <si>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AYUDAS</t>
  </si>
  <si>
    <t>INGRESOS DERIVADOS DE FINANCIAMIENTO</t>
  </si>
  <si>
    <t>INGRESOS DERIVADOS DEL FINANCIAMIENTO</t>
  </si>
  <si>
    <t>PARTICIPACIONES Y APORTACIONES</t>
  </si>
  <si>
    <t>INGRESO</t>
  </si>
  <si>
    <t>IEPS GASOLINA</t>
  </si>
  <si>
    <t>TRANSFERENCIAS RAMO 22 AMPLIACION UNIDAD DEPORTIVA</t>
  </si>
  <si>
    <t>INSTANCIA DE LA MUJER</t>
  </si>
  <si>
    <t>PROYECTO DE EVALUACION</t>
  </si>
  <si>
    <t>FONDO DE APOYO EN INFRAESTRUCTURA Y PRODUCTIVIDAD</t>
  </si>
  <si>
    <t>TECHUMBRES</t>
  </si>
  <si>
    <t>1.1 IMPUESTOS SOBRE LOS INGRESOS</t>
  </si>
  <si>
    <t>1.1.1 IMPUESTOS A LOS INGRESOS OBTENIDOS  POR ESTABLECIMIENTOS DE ENSEÑANZA PARTICULAR</t>
  </si>
  <si>
    <t>ESTADO ANALITICO DE INGRESOS 2016</t>
  </si>
  <si>
    <t>1.1.2. IMPUESTOS SOBRE JUEGOS  PERMITIDOS, ESPECTACULOS PUBLICOS, DIVERSIONES Y APARATOS MECANICOS O ELECTROMECANICOS ACCIONADOS POR MONEDAS O FICHAS</t>
  </si>
  <si>
    <t>1.2 IMPUESTOS SOBRE EL PATRIMONIO</t>
  </si>
  <si>
    <t>1.2.1. IMPUESTO PREDIAL</t>
  </si>
  <si>
    <t>1.2.2 IMPUESTO SOBRE TRASLACIÓN DE DOMINIO</t>
  </si>
  <si>
    <t>I.-IMPUESTOS</t>
  </si>
  <si>
    <t xml:space="preserve">II.- DERECHOS </t>
  </si>
  <si>
    <t>2.1 SERVICIOS PUBLICOS</t>
  </si>
  <si>
    <t>2.2 DERECHOS POR REGISTRO, LICENCIAS Y PERMISOS DIVERSOS</t>
  </si>
  <si>
    <t>2.2.1 DERECHOS POR REGISTRO DEL ESTADO FAMILIAR</t>
  </si>
  <si>
    <t xml:space="preserve">2.2.2 DERECHOS POR SERVICIO DE CERTIFICACIONES, LEGALIZACIONES Y EXPEDICION DE COPIAS CERTIFICADAS </t>
  </si>
  <si>
    <t>2.2.3 DERECHOS POR SERVICIO DE EXPEDICION  Y RENOVACION DE PLACA DE FUNCIONAMIENTO DE ESTABLECIMIENTOS COMERCIALES E INDUSTRIALES</t>
  </si>
  <si>
    <t>2.2.4 DRECHOS POR SERVICIO DE EXPEDICION DE PLACAS DE BICICLETAS, MOTOCICLETAS, Y VEHICULOS DE PROPULSION NO MECANICA</t>
  </si>
  <si>
    <t>2.2.5 DERECHO POR EXPEDICION REVALIDACION Y CANJE DE PERMISO O LICENCIA PARA FUNCIONAMIENTO DE ESTABLECIMIENTO QUE ENAJEN O EXPENDAN BEBIDAS ALCOHOLICAS</t>
  </si>
  <si>
    <t>2.2.6 DERECHOS POR EXPEDICION Y REVALIDACION DE LICENCIAS O PERMISO PARA LA COLOCACION Y EMISION DE ANUNCIOS PUBLICITARIOS</t>
  </si>
  <si>
    <t>3.2.4.DERECHOS POR LICENCIA PARA CONSTRUCCION, RECONSTRUCCION, AMPLIACION Y DEMOLICION.</t>
  </si>
  <si>
    <t>2.1.1 DERECHOS POR SERVICIO DE ALUMBRADO PUBLICO</t>
  </si>
  <si>
    <t xml:space="preserve">2.1.2 DERECHOS POR SERVICIO DE AGUA POTABLE </t>
  </si>
  <si>
    <t>2.1.3 DERECHOS POR SERVICIO DE DRENAJE Y ALCANTARILLADO</t>
  </si>
  <si>
    <t>2.1.4 DERECHOS POR USO DE RASTRO, GUARDA, MATANZA DE GANADO, TRANSPORTE E INSPECCION SANITARIA, REVISION DEE FIEERROS PARA MARCARA GANADO Y MAGUEYES</t>
  </si>
  <si>
    <t>2.4.5 DERECHOS POR SERVICIO ALINEAMIENTO Y NOMENCLATURA</t>
  </si>
  <si>
    <t>2.4.6. DERECHO POR USO Y SERVICIO DE PANTEONES</t>
  </si>
  <si>
    <t>2.4.7 DERECHO POR SERVICIO DE EXPDICION DE TARJETAS</t>
  </si>
  <si>
    <t>2.4.8 DERECHO POR SERVICIO DE LIMPIA</t>
  </si>
  <si>
    <t>2.3 DERECHOS EN MATERIA DE DESARROLLO URBANO Y ECOLOGIA</t>
  </si>
  <si>
    <t>2.3.1 DERECHO POR ALINEAMIENTO, DESLINDE Y NOMENCLATURA</t>
  </si>
  <si>
    <t>2.2.2. DERECHOS POR REALIZACION Y EXPEDICION DE AVALUOS CATASTRALE3</t>
  </si>
  <si>
    <t xml:space="preserve">2.3.3. DERECHOS POR LA EXPEDICION DE CONSTANCIAS Y OTORGAMIENTOS DE LICENCIAS DE USO DE SUELO Y AUTORIZACION DE FRACCIOAMIENTO EN SUS DIVERSAS MODALIDADES </t>
  </si>
  <si>
    <t>2.3.6 DERECHO POR LA PARTICIPACION EN CONCURSOS, LICITACION Y EJECUCCION DE OBRA PBULICA</t>
  </si>
  <si>
    <t>2.3.5 DERECHO POR AUTORIZACION PARA LA VENTA DE LOTES DE TERRENOS EN FRACCIONAMIENTO</t>
  </si>
  <si>
    <t>2.3.7 DERECHO POR SUPERVISION DE OBRA PUBLICA</t>
  </si>
  <si>
    <t>2.3.8 DERECHO POR EXPEDICION DE DICTAMEN DE IMPACTO AMBIENTAL Y OTROS SERVICIOS EN MATERIA ECOLOGICA</t>
  </si>
  <si>
    <t>2.3.9 DERECHO POR LIC. INTRODUCCIÓN TOMAS DE AGUA</t>
  </si>
  <si>
    <t>2.3.10 DERECHO POR LIC. INSTALACIÓN, CONEXIÓN DE DRENAJE</t>
  </si>
  <si>
    <t>2.3.11  OTROS INGRESOS D.I.F.</t>
  </si>
  <si>
    <t>2.4 DERECHOSS POR SERVICIOS PRESTADOS EN MATERIA DE SEGURIDAD PUBLICA Y TRANSITO MUNICIPAL</t>
  </si>
  <si>
    <t>2.4.1 DERECHOS POR SERVICIOSS PRESTADOS EN MATERIA DE SEGRUIDAD PUBLICA Y TRANSITO MUNICIPAL</t>
  </si>
  <si>
    <t>2.5  ACCESORIOS DE DERECHOS</t>
  </si>
  <si>
    <t xml:space="preserve">III.- PRODUCTOS </t>
  </si>
  <si>
    <t>3.1.- PRODUCTOS POR TIPO CORRIENTE</t>
  </si>
  <si>
    <t>3.1.1 ARRENDAMIENTO DE BIENES MUEBLES E INMUEBLES DEL MUNICIPIO</t>
  </si>
  <si>
    <t>3.1.1.1 USO DE PLAZAS Y PISOS EN ALS CALLES, PASAJES Y LUGARES PUBLICOS</t>
  </si>
  <si>
    <t>3.1.1.2 LOCALES SITUADOS EN EL INTERIR Y EXTERIOR DE LOS MERCADOS</t>
  </si>
  <si>
    <t>3.1.1.3 ESTACIONAMIENTOS EN LA VIA PUBLICA</t>
  </si>
  <si>
    <t>3.1.1.4 ARRENDAMIENTO DE TERRENOS, MONTES, PASTOS Y DEMAS BIENES DEL MUNICIPIO.</t>
  </si>
  <si>
    <t>3.2 ESTABLECIMIENTO Y EMPRESAS DEL MUNICIPIO</t>
  </si>
  <si>
    <t>3.3 EXPEDICION EN COPIA SIMPLE O CERTIFICADA O REPRODUCCION DE LA INFORMACION EN DISPOSITIVOS DE ALMACENAMIENTO DERIVADO DEL EJERCICIO DEL DERECHO DE ACCESO A LA INFORMACION</t>
  </si>
  <si>
    <t>3.2 PRODUCTOS DE CAPITAL</t>
  </si>
  <si>
    <t xml:space="preserve">IV.- APROVECHAMIENTOS </t>
  </si>
  <si>
    <t>4.1.- INTERESES MORATORIOS</t>
  </si>
  <si>
    <t>4.2.- RECARGOS</t>
  </si>
  <si>
    <t xml:space="preserve"> 4.3.- MULTAS IMPUESTAS A LOS INFRACTORES  DE LOS REGLAMENTOS ADMINISTRATIVOS POR BANDO DE POLICIA</t>
  </si>
  <si>
    <t>4.4.- MULTAS FEDERALES NO FISCALES</t>
  </si>
  <si>
    <t>4.5.- TESOROS OCULTOS</t>
  </si>
  <si>
    <t>4.6.- BIENES Y HERENCIAS VACANTES</t>
  </si>
  <si>
    <t>4.7.- DONACIONES HECHAS A FAVOR DEL MUNICIPIO.</t>
  </si>
  <si>
    <t xml:space="preserve">4.8.- CAUCIONES Y FIANZAS, CUYA PERDIDA </t>
  </si>
  <si>
    <t>4.12.- REZAGOS</t>
  </si>
  <si>
    <t>2.4.9 BONIFACIONES AGUA</t>
  </si>
  <si>
    <t xml:space="preserve">  ELABORO:                                                                              REVISO:                                                                                           Vo. Bo.</t>
  </si>
  <si>
    <t xml:space="preserve"> TESORERO MUNICIPAL                                                                                                        PRESIDENTE MUNICIPAL                                                                       SINDICO PROCURADOR</t>
  </si>
  <si>
    <t>F.E.I.E.F.</t>
  </si>
  <si>
    <t>FEIEF</t>
  </si>
  <si>
    <t>FONDO DE APORTACINES PARA LA INFRAESTRUCTURA ESTATAL Y MPAL</t>
  </si>
  <si>
    <t>FIEYM</t>
  </si>
  <si>
    <t>FIEYM 2016</t>
  </si>
  <si>
    <t>4.3.1 OTROS INGRESOS</t>
  </si>
  <si>
    <t>BENEFICIARIOS</t>
  </si>
  <si>
    <t>L.A.P. MAURCIO WENDY MENDOZA SALAZAR                                                              C. ANTONIO ESPINOZA ESPINOZA                                                             C. ANAHI ORTIZ AVELAR</t>
  </si>
  <si>
    <t>P</t>
  </si>
  <si>
    <t>AL 30 OCTUBRE DE 2016</t>
  </si>
  <si>
    <t>AL 30 NOVIEMBRE DE 2016</t>
  </si>
  <si>
    <t>INGRESOS COLABORACION ADMINISTRATIVA</t>
  </si>
  <si>
    <t>OTROS</t>
  </si>
  <si>
    <t>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</si>
</sst>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$&quot;#,##0.00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3"/>
      <name val="Agency FB"/>
      <family val="2"/>
    </font>
    <font>
      <sz val="13"/>
      <name val="Arial"/>
      <family val="2"/>
    </font>
    <font>
      <sz val="13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" fontId="0" fillId="0" borderId="0" xfId="0" applyNumberFormat="1"/>
    <xf numFmtId="4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64" fontId="10" fillId="3" borderId="1" xfId="1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10" fillId="0" borderId="3" xfId="0" applyNumberFormat="1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3" borderId="3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164" fontId="4" fillId="0" borderId="3" xfId="1" applyNumberFormat="1" applyFont="1" applyFill="1" applyBorder="1" applyAlignment="1">
      <alignment vertical="center" wrapText="1"/>
    </xf>
    <xf numFmtId="165" fontId="0" fillId="0" borderId="0" xfId="0" applyNumberFormat="1"/>
    <xf numFmtId="43" fontId="0" fillId="0" borderId="0" xfId="0" applyNumberFormat="1"/>
    <xf numFmtId="0" fontId="16" fillId="0" borderId="0" xfId="0" applyFont="1" applyBorder="1" applyAlignment="1"/>
    <xf numFmtId="4" fontId="16" fillId="0" borderId="0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4" fontId="18" fillId="0" borderId="0" xfId="0" applyNumberFormat="1" applyFont="1" applyBorder="1" applyAlignment="1"/>
    <xf numFmtId="0" fontId="18" fillId="0" borderId="0" xfId="0" applyFont="1" applyBorder="1" applyAlignment="1">
      <alignment horizontal="left"/>
    </xf>
    <xf numFmtId="0" fontId="18" fillId="0" borderId="0" xfId="0" applyFont="1"/>
    <xf numFmtId="4" fontId="18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vertical="center" wrapText="1"/>
    </xf>
    <xf numFmtId="43" fontId="0" fillId="0" borderId="0" xfId="0" applyNumberFormat="1" applyFill="1"/>
    <xf numFmtId="165" fontId="0" fillId="0" borderId="0" xfId="0" applyNumberFormat="1" applyFill="1"/>
    <xf numFmtId="4" fontId="10" fillId="3" borderId="0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4" fontId="0" fillId="0" borderId="0" xfId="0" applyNumberFormat="1" applyFill="1"/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809625" cy="838200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193</xdr:row>
      <xdr:rowOff>171449</xdr:rowOff>
    </xdr:from>
    <xdr:ext cx="8343900" cy="600075"/>
    <xdr:sp macro="" textlink="">
      <xdr:nvSpPr>
        <xdr:cNvPr id="4" name="CuadroTexto 3"/>
        <xdr:cNvSpPr txBox="1"/>
      </xdr:nvSpPr>
      <xdr:spPr>
        <a:xfrm>
          <a:off x="0" y="35337749"/>
          <a:ext cx="8343900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809625" cy="838200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191</xdr:row>
      <xdr:rowOff>171449</xdr:rowOff>
    </xdr:from>
    <xdr:ext cx="8343900" cy="600075"/>
    <xdr:sp macro="" textlink="">
      <xdr:nvSpPr>
        <xdr:cNvPr id="4" name="CuadroTexto 3"/>
        <xdr:cNvSpPr txBox="1"/>
      </xdr:nvSpPr>
      <xdr:spPr>
        <a:xfrm>
          <a:off x="0" y="35413949"/>
          <a:ext cx="8343900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809625" cy="838200"/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191</xdr:row>
      <xdr:rowOff>171449</xdr:rowOff>
    </xdr:from>
    <xdr:ext cx="8343900" cy="600075"/>
    <xdr:sp macro="" textlink="">
      <xdr:nvSpPr>
        <xdr:cNvPr id="4" name="CuadroTexto 3"/>
        <xdr:cNvSpPr txBox="1"/>
      </xdr:nvSpPr>
      <xdr:spPr>
        <a:xfrm>
          <a:off x="0" y="35413949"/>
          <a:ext cx="8343900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zoomScale="124" zoomScaleNormal="124" workbookViewId="0">
      <selection activeCell="B7" sqref="B7:F7"/>
    </sheetView>
  </sheetViews>
  <sheetFormatPr baseColWidth="10" defaultRowHeight="12.75" x14ac:dyDescent="0.2"/>
  <cols>
    <col min="1" max="1" width="41.140625" customWidth="1"/>
    <col min="2" max="2" width="14.42578125" customWidth="1"/>
    <col min="3" max="3" width="12.42578125" customWidth="1"/>
    <col min="4" max="4" width="15.42578125" customWidth="1"/>
    <col min="5" max="5" width="15.85546875" customWidth="1"/>
    <col min="6" max="6" width="14.28515625" customWidth="1"/>
    <col min="7" max="7" width="15.28515625" customWidth="1"/>
    <col min="9" max="9" width="20.42578125" customWidth="1"/>
    <col min="11" max="11" width="13.28515625" bestFit="1" customWidth="1"/>
  </cols>
  <sheetData>
    <row r="1" spans="1:9" ht="18" x14ac:dyDescent="0.25">
      <c r="A1" s="95"/>
      <c r="B1" s="95"/>
      <c r="C1" s="95"/>
      <c r="D1" s="95"/>
      <c r="E1" s="95"/>
      <c r="F1" s="95"/>
      <c r="G1" s="95"/>
    </row>
    <row r="3" spans="1:9" ht="15.75" x14ac:dyDescent="0.25">
      <c r="A3" s="96" t="s">
        <v>87</v>
      </c>
      <c r="B3" s="96"/>
      <c r="C3" s="96"/>
      <c r="D3" s="96"/>
      <c r="E3" s="96"/>
      <c r="F3" s="96"/>
      <c r="G3" s="96"/>
    </row>
    <row r="4" spans="1:9" x14ac:dyDescent="0.2">
      <c r="A4" s="97" t="s">
        <v>112</v>
      </c>
      <c r="B4" s="97"/>
      <c r="C4" s="97"/>
      <c r="D4" s="97"/>
      <c r="E4" s="97"/>
      <c r="F4" s="97"/>
      <c r="G4" s="97"/>
    </row>
    <row r="5" spans="1:9" ht="15.75" x14ac:dyDescent="0.25">
      <c r="A5" s="96" t="s">
        <v>186</v>
      </c>
      <c r="B5" s="96"/>
      <c r="C5" s="96"/>
      <c r="D5" s="96"/>
      <c r="E5" s="96"/>
      <c r="F5" s="96"/>
      <c r="G5" s="96"/>
    </row>
    <row r="6" spans="1:9" ht="13.5" thickBot="1" x14ac:dyDescent="0.25"/>
    <row r="7" spans="1:9" ht="14.25" thickTop="1" thickBot="1" x14ac:dyDescent="0.25">
      <c r="A7" s="98" t="s">
        <v>84</v>
      </c>
      <c r="B7" s="100" t="s">
        <v>103</v>
      </c>
      <c r="C7" s="100"/>
      <c r="D7" s="100"/>
      <c r="E7" s="100"/>
      <c r="F7" s="100"/>
      <c r="G7" s="101" t="s">
        <v>91</v>
      </c>
    </row>
    <row r="8" spans="1:9" ht="37.5" customHeight="1" thickBot="1" x14ac:dyDescent="0.25">
      <c r="A8" s="99"/>
      <c r="B8" s="32" t="s">
        <v>85</v>
      </c>
      <c r="C8" s="32" t="s">
        <v>86</v>
      </c>
      <c r="D8" s="32" t="s">
        <v>88</v>
      </c>
      <c r="E8" s="32" t="s">
        <v>89</v>
      </c>
      <c r="F8" s="32" t="s">
        <v>90</v>
      </c>
      <c r="G8" s="102"/>
      <c r="H8" s="86"/>
      <c r="I8" s="86"/>
    </row>
    <row r="9" spans="1:9" x14ac:dyDescent="0.2">
      <c r="A9" s="25"/>
      <c r="B9" s="6"/>
      <c r="C9" s="6"/>
      <c r="D9" s="6"/>
      <c r="E9" s="6"/>
      <c r="F9" s="6"/>
      <c r="G9" s="23"/>
      <c r="H9" s="86"/>
      <c r="I9" s="86"/>
    </row>
    <row r="10" spans="1:9" ht="15" x14ac:dyDescent="0.2">
      <c r="A10" s="26" t="s">
        <v>117</v>
      </c>
      <c r="B10" s="51">
        <f>B11+B14+B22+B24</f>
        <v>1475000</v>
      </c>
      <c r="C10" s="51">
        <f t="shared" ref="C10:G10" si="0">C11+C14+C22+C24</f>
        <v>-235962.72</v>
      </c>
      <c r="D10" s="51">
        <f t="shared" si="0"/>
        <v>1239037.2799999998</v>
      </c>
      <c r="E10" s="51">
        <f t="shared" si="0"/>
        <v>1239037.2799999996</v>
      </c>
      <c r="F10" s="51">
        <f t="shared" si="0"/>
        <v>1239037.2799999996</v>
      </c>
      <c r="G10" s="52">
        <f t="shared" si="0"/>
        <v>0</v>
      </c>
      <c r="H10" s="86"/>
      <c r="I10" s="86"/>
    </row>
    <row r="11" spans="1:9" x14ac:dyDescent="0.2">
      <c r="A11" s="46" t="s">
        <v>110</v>
      </c>
      <c r="B11" s="50">
        <f>B12+B13</f>
        <v>75000</v>
      </c>
      <c r="C11" s="50">
        <f t="shared" ref="C11:G11" si="1">C12+C13</f>
        <v>-75000</v>
      </c>
      <c r="D11" s="50">
        <f t="shared" si="1"/>
        <v>0</v>
      </c>
      <c r="E11" s="50">
        <f t="shared" si="1"/>
        <v>0</v>
      </c>
      <c r="F11" s="50">
        <f t="shared" si="1"/>
        <v>0</v>
      </c>
      <c r="G11" s="58">
        <f t="shared" si="1"/>
        <v>0</v>
      </c>
      <c r="H11" s="86"/>
      <c r="I11" s="86"/>
    </row>
    <row r="12" spans="1:9" ht="18" x14ac:dyDescent="0.2">
      <c r="A12" s="47" t="s">
        <v>111</v>
      </c>
      <c r="B12" s="48">
        <v>25000</v>
      </c>
      <c r="C12" s="48">
        <v>-25000</v>
      </c>
      <c r="D12" s="48">
        <f>B12+C12</f>
        <v>0</v>
      </c>
      <c r="E12" s="48">
        <v>0</v>
      </c>
      <c r="F12" s="48">
        <f>E12</f>
        <v>0</v>
      </c>
      <c r="G12" s="49">
        <f>D12-E12</f>
        <v>0</v>
      </c>
      <c r="H12" s="86"/>
      <c r="I12" s="86"/>
    </row>
    <row r="13" spans="1:9" ht="36" x14ac:dyDescent="0.2">
      <c r="A13" s="47" t="s">
        <v>113</v>
      </c>
      <c r="B13" s="48">
        <v>50000</v>
      </c>
      <c r="C13" s="48">
        <v>-50000</v>
      </c>
      <c r="D13" s="48">
        <f>B13+C13</f>
        <v>0</v>
      </c>
      <c r="E13" s="48">
        <v>0</v>
      </c>
      <c r="F13" s="48">
        <f>E13</f>
        <v>0</v>
      </c>
      <c r="G13" s="49">
        <f>D13-E13</f>
        <v>0</v>
      </c>
      <c r="H13" s="86"/>
      <c r="I13" s="86"/>
    </row>
    <row r="14" spans="1:9" x14ac:dyDescent="0.2">
      <c r="A14" s="53" t="s">
        <v>114</v>
      </c>
      <c r="B14" s="50">
        <f>B15+B20</f>
        <v>1400000</v>
      </c>
      <c r="C14" s="50">
        <f t="shared" ref="C14:G14" si="2">C15+C20</f>
        <v>-160962.72</v>
      </c>
      <c r="D14" s="50">
        <f t="shared" si="2"/>
        <v>1239037.2799999998</v>
      </c>
      <c r="E14" s="50">
        <f t="shared" si="2"/>
        <v>1239037.2799999996</v>
      </c>
      <c r="F14" s="50">
        <f t="shared" si="2"/>
        <v>1239037.2799999996</v>
      </c>
      <c r="G14" s="58">
        <f t="shared" si="2"/>
        <v>0</v>
      </c>
      <c r="H14" s="86"/>
      <c r="I14" s="86"/>
    </row>
    <row r="15" spans="1:9" x14ac:dyDescent="0.2">
      <c r="A15" s="27" t="s">
        <v>115</v>
      </c>
      <c r="B15" s="2">
        <f>SUM(B16:B19)</f>
        <v>1200000</v>
      </c>
      <c r="C15" s="2">
        <f t="shared" ref="C15:G15" si="3">SUM(C16:C19)</f>
        <v>-160346.62</v>
      </c>
      <c r="D15" s="2">
        <f t="shared" si="3"/>
        <v>1039653.3799999999</v>
      </c>
      <c r="E15" s="2">
        <f t="shared" si="3"/>
        <v>1039653.3799999997</v>
      </c>
      <c r="F15" s="2">
        <f t="shared" si="3"/>
        <v>1039653.3799999997</v>
      </c>
      <c r="G15" s="17">
        <f t="shared" si="3"/>
        <v>0</v>
      </c>
      <c r="H15" s="86"/>
      <c r="I15" s="86"/>
    </row>
    <row r="16" spans="1:9" x14ac:dyDescent="0.2">
      <c r="A16" s="28" t="s">
        <v>83</v>
      </c>
      <c r="B16" s="3">
        <v>1100000</v>
      </c>
      <c r="C16" s="3">
        <v>-81776.679999999993</v>
      </c>
      <c r="D16" s="3">
        <f>B16+C16</f>
        <v>1018223.3200000001</v>
      </c>
      <c r="E16" s="3">
        <v>1018223.32</v>
      </c>
      <c r="F16" s="3">
        <f>E16</f>
        <v>1018223.32</v>
      </c>
      <c r="G16" s="18">
        <f>D16-F16</f>
        <v>0</v>
      </c>
      <c r="H16" s="86"/>
      <c r="I16" s="86"/>
    </row>
    <row r="17" spans="1:11" x14ac:dyDescent="0.2">
      <c r="A17" s="28" t="s">
        <v>82</v>
      </c>
      <c r="B17" s="3">
        <v>350000</v>
      </c>
      <c r="C17" s="3">
        <v>-25687</v>
      </c>
      <c r="D17" s="3">
        <f t="shared" ref="D17:D19" si="4">B17+C17</f>
        <v>324313</v>
      </c>
      <c r="E17" s="3">
        <v>324313</v>
      </c>
      <c r="F17" s="3">
        <f t="shared" ref="F17:F19" si="5">E17</f>
        <v>324313</v>
      </c>
      <c r="G17" s="18">
        <f t="shared" ref="G17:G19" si="6">D17-F17</f>
        <v>0</v>
      </c>
      <c r="H17" s="86"/>
      <c r="I17" s="86"/>
    </row>
    <row r="18" spans="1:11" x14ac:dyDescent="0.2">
      <c r="A18" s="28" t="s">
        <v>81</v>
      </c>
      <c r="B18" s="3">
        <v>150000</v>
      </c>
      <c r="C18" s="3">
        <v>-41277.599999999999</v>
      </c>
      <c r="D18" s="3">
        <f t="shared" si="4"/>
        <v>108722.4</v>
      </c>
      <c r="E18" s="3">
        <v>108722.4</v>
      </c>
      <c r="F18" s="3">
        <f t="shared" si="5"/>
        <v>108722.4</v>
      </c>
      <c r="G18" s="18">
        <f t="shared" si="6"/>
        <v>0</v>
      </c>
      <c r="H18" s="86"/>
      <c r="I18" s="86"/>
    </row>
    <row r="19" spans="1:11" x14ac:dyDescent="0.2">
      <c r="A19" s="28" t="s">
        <v>80</v>
      </c>
      <c r="B19" s="3">
        <v>-400000</v>
      </c>
      <c r="C19" s="3">
        <v>-11605.34</v>
      </c>
      <c r="D19" s="3">
        <f t="shared" si="4"/>
        <v>-411605.34</v>
      </c>
      <c r="E19" s="3">
        <v>-411605.34</v>
      </c>
      <c r="F19" s="3">
        <f t="shared" si="5"/>
        <v>-411605.34</v>
      </c>
      <c r="G19" s="18">
        <f t="shared" si="6"/>
        <v>0</v>
      </c>
      <c r="H19" s="86"/>
      <c r="I19" s="86"/>
    </row>
    <row r="20" spans="1:11" x14ac:dyDescent="0.2">
      <c r="A20" s="27" t="s">
        <v>116</v>
      </c>
      <c r="B20" s="2">
        <f>SUM(B21:B21)</f>
        <v>200000</v>
      </c>
      <c r="C20" s="2">
        <f t="shared" ref="C20:G20" si="7">SUM(C21:C21)</f>
        <v>-616.1</v>
      </c>
      <c r="D20" s="2">
        <f t="shared" si="7"/>
        <v>199383.9</v>
      </c>
      <c r="E20" s="2">
        <f t="shared" si="7"/>
        <v>199383.9</v>
      </c>
      <c r="F20" s="2">
        <f t="shared" si="7"/>
        <v>199383.9</v>
      </c>
      <c r="G20" s="17">
        <f t="shared" si="7"/>
        <v>0</v>
      </c>
      <c r="H20" s="86"/>
      <c r="I20" s="86"/>
    </row>
    <row r="21" spans="1:11" x14ac:dyDescent="0.2">
      <c r="A21" s="28" t="s">
        <v>79</v>
      </c>
      <c r="B21" s="3">
        <v>200000</v>
      </c>
      <c r="C21" s="3">
        <v>-616.1</v>
      </c>
      <c r="D21" s="3">
        <f>B21+C21</f>
        <v>199383.9</v>
      </c>
      <c r="E21" s="3">
        <v>199383.9</v>
      </c>
      <c r="F21" s="3">
        <f>E21</f>
        <v>199383.9</v>
      </c>
      <c r="G21" s="18">
        <f>D21-F21</f>
        <v>0</v>
      </c>
      <c r="H21" s="86"/>
      <c r="I21" s="86"/>
    </row>
    <row r="22" spans="1:11" ht="30" x14ac:dyDescent="0.2">
      <c r="A22" s="26" t="s">
        <v>92</v>
      </c>
      <c r="B22" s="12">
        <v>0</v>
      </c>
      <c r="C22" s="12">
        <v>0</v>
      </c>
      <c r="D22" s="12">
        <f t="shared" ref="D22:D24" si="8">B22+C22</f>
        <v>0</v>
      </c>
      <c r="E22" s="12">
        <v>0</v>
      </c>
      <c r="F22" s="12">
        <v>0</v>
      </c>
      <c r="G22" s="16">
        <f t="shared" ref="G22" si="9">B22-F22</f>
        <v>0</v>
      </c>
      <c r="H22" s="86"/>
      <c r="I22" s="86"/>
      <c r="K22" s="65"/>
    </row>
    <row r="23" spans="1:11" ht="15" x14ac:dyDescent="0.2">
      <c r="A23" s="29"/>
      <c r="B23" s="11"/>
      <c r="C23" s="11"/>
      <c r="D23" s="11"/>
      <c r="E23" s="11"/>
      <c r="F23" s="11"/>
      <c r="G23" s="20"/>
      <c r="H23" s="86"/>
      <c r="I23" s="86"/>
    </row>
    <row r="24" spans="1:11" ht="15" x14ac:dyDescent="0.2">
      <c r="A24" s="26" t="s">
        <v>93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21">
        <v>0</v>
      </c>
      <c r="H24" s="86"/>
      <c r="I24" s="86"/>
    </row>
    <row r="25" spans="1:11" ht="15" x14ac:dyDescent="0.2">
      <c r="A25" s="29"/>
      <c r="B25" s="11"/>
      <c r="C25" s="11"/>
      <c r="D25" s="11"/>
      <c r="E25" s="11"/>
      <c r="F25" s="11"/>
      <c r="G25" s="22"/>
      <c r="H25" s="86"/>
      <c r="I25" s="86"/>
    </row>
    <row r="26" spans="1:11" ht="15" x14ac:dyDescent="0.2">
      <c r="A26" s="26" t="s">
        <v>118</v>
      </c>
      <c r="B26" s="12">
        <f>SUM(B27+B38+B45+B57)</f>
        <v>1761000</v>
      </c>
      <c r="C26" s="12">
        <f t="shared" ref="C26:G26" si="10">SUM(C27+C38+C45+C57)</f>
        <v>487588.54</v>
      </c>
      <c r="D26" s="12">
        <f t="shared" si="10"/>
        <v>2248588.54</v>
      </c>
      <c r="E26" s="12">
        <f t="shared" si="10"/>
        <v>2248588.54</v>
      </c>
      <c r="F26" s="12">
        <f t="shared" si="10"/>
        <v>2248588.54</v>
      </c>
      <c r="G26" s="16">
        <f t="shared" si="10"/>
        <v>0</v>
      </c>
      <c r="H26" s="86"/>
      <c r="I26" s="90">
        <f>1200*11</f>
        <v>13200</v>
      </c>
    </row>
    <row r="27" spans="1:11" x14ac:dyDescent="0.2">
      <c r="A27" s="27" t="s">
        <v>119</v>
      </c>
      <c r="B27" s="2">
        <f>SUM(B28:B37)</f>
        <v>873000</v>
      </c>
      <c r="C27" s="2">
        <f t="shared" ref="C27:G27" si="11">SUM(C28:C37)</f>
        <v>65555.299999999988</v>
      </c>
      <c r="D27" s="2">
        <f t="shared" si="11"/>
        <v>938555.3</v>
      </c>
      <c r="E27" s="2">
        <f t="shared" si="11"/>
        <v>938555.3</v>
      </c>
      <c r="F27" s="2">
        <f t="shared" si="11"/>
        <v>938555.3</v>
      </c>
      <c r="G27" s="17">
        <f t="shared" si="11"/>
        <v>0</v>
      </c>
      <c r="H27" s="86"/>
      <c r="I27" s="91">
        <f>13200*0.4</f>
        <v>5280</v>
      </c>
    </row>
    <row r="28" spans="1:11" x14ac:dyDescent="0.2">
      <c r="A28" s="28" t="s">
        <v>128</v>
      </c>
      <c r="B28" s="3">
        <v>0</v>
      </c>
      <c r="C28" s="3">
        <v>0</v>
      </c>
      <c r="D28" s="3">
        <f>B28+C28</f>
        <v>0</v>
      </c>
      <c r="E28" s="3">
        <v>0</v>
      </c>
      <c r="F28" s="3">
        <v>0</v>
      </c>
      <c r="G28" s="18">
        <f t="shared" ref="G28:G59" si="12">B28-F28</f>
        <v>0</v>
      </c>
      <c r="H28" s="92"/>
      <c r="I28" s="92">
        <f>SUM(I26:I27)</f>
        <v>18480</v>
      </c>
    </row>
    <row r="29" spans="1:11" x14ac:dyDescent="0.2">
      <c r="A29" s="28" t="s">
        <v>129</v>
      </c>
      <c r="B29" s="3">
        <v>800000</v>
      </c>
      <c r="C29" s="3">
        <v>310071.7</v>
      </c>
      <c r="D29" s="3">
        <f t="shared" ref="D29:D37" si="13">B29+C29</f>
        <v>1110071.7</v>
      </c>
      <c r="E29" s="3">
        <v>1110071.7</v>
      </c>
      <c r="F29" s="3">
        <f>E29</f>
        <v>1110071.7</v>
      </c>
      <c r="G29" s="18">
        <f>D29-F29</f>
        <v>0</v>
      </c>
      <c r="H29" s="86"/>
      <c r="I29" s="86"/>
    </row>
    <row r="30" spans="1:11" x14ac:dyDescent="0.2">
      <c r="A30" s="28" t="s">
        <v>130</v>
      </c>
      <c r="B30" s="3">
        <v>8000</v>
      </c>
      <c r="C30" s="3">
        <v>-3007.5</v>
      </c>
      <c r="D30" s="3">
        <f t="shared" si="13"/>
        <v>4992.5</v>
      </c>
      <c r="E30" s="3">
        <v>4992.5</v>
      </c>
      <c r="F30" s="3">
        <f t="shared" ref="F30:F37" si="14">E30</f>
        <v>4992.5</v>
      </c>
      <c r="G30" s="18">
        <f t="shared" ref="G30:G37" si="15">D30-F30</f>
        <v>0</v>
      </c>
      <c r="H30" s="86"/>
      <c r="I30" s="86"/>
    </row>
    <row r="31" spans="1:11" x14ac:dyDescent="0.2">
      <c r="A31" s="28" t="s">
        <v>78</v>
      </c>
      <c r="B31" s="3">
        <v>0</v>
      </c>
      <c r="C31" s="3">
        <v>0</v>
      </c>
      <c r="D31" s="3">
        <f t="shared" si="13"/>
        <v>0</v>
      </c>
      <c r="E31" s="3">
        <v>0</v>
      </c>
      <c r="F31" s="3">
        <f t="shared" si="14"/>
        <v>0</v>
      </c>
      <c r="G31" s="18">
        <f t="shared" si="15"/>
        <v>0</v>
      </c>
      <c r="H31" s="86"/>
      <c r="I31" s="86"/>
    </row>
    <row r="32" spans="1:11" ht="24.75" x14ac:dyDescent="0.2">
      <c r="A32" s="28" t="s">
        <v>131</v>
      </c>
      <c r="B32" s="3">
        <v>0</v>
      </c>
      <c r="C32" s="3">
        <v>0</v>
      </c>
      <c r="D32" s="3">
        <f t="shared" si="13"/>
        <v>0</v>
      </c>
      <c r="E32" s="3">
        <v>0</v>
      </c>
      <c r="F32" s="3">
        <f t="shared" si="14"/>
        <v>0</v>
      </c>
      <c r="G32" s="18">
        <f t="shared" si="15"/>
        <v>0</v>
      </c>
      <c r="H32" s="86"/>
      <c r="I32" s="86"/>
    </row>
    <row r="33" spans="1:9" x14ac:dyDescent="0.2">
      <c r="A33" s="28" t="s">
        <v>132</v>
      </c>
      <c r="B33" s="3">
        <v>0</v>
      </c>
      <c r="C33" s="3">
        <v>71344</v>
      </c>
      <c r="D33" s="3">
        <f t="shared" si="13"/>
        <v>71344</v>
      </c>
      <c r="E33" s="3">
        <v>71344</v>
      </c>
      <c r="F33" s="3">
        <f t="shared" si="14"/>
        <v>71344</v>
      </c>
      <c r="G33" s="18">
        <f t="shared" si="15"/>
        <v>0</v>
      </c>
      <c r="H33" s="86"/>
      <c r="I33" s="86"/>
    </row>
    <row r="34" spans="1:9" x14ac:dyDescent="0.2">
      <c r="A34" s="28" t="s">
        <v>133</v>
      </c>
      <c r="B34" s="3">
        <v>10000</v>
      </c>
      <c r="C34" s="3">
        <v>26039</v>
      </c>
      <c r="D34" s="3">
        <f t="shared" si="13"/>
        <v>36039</v>
      </c>
      <c r="E34" s="3">
        <v>36039</v>
      </c>
      <c r="F34" s="3">
        <f t="shared" si="14"/>
        <v>36039</v>
      </c>
      <c r="G34" s="18">
        <f t="shared" si="15"/>
        <v>0</v>
      </c>
      <c r="H34" s="86"/>
      <c r="I34" s="86"/>
    </row>
    <row r="35" spans="1:9" x14ac:dyDescent="0.2">
      <c r="A35" s="28" t="s">
        <v>134</v>
      </c>
      <c r="B35" s="3">
        <v>0</v>
      </c>
      <c r="C35" s="3">
        <v>1684</v>
      </c>
      <c r="D35" s="3">
        <f t="shared" si="13"/>
        <v>1684</v>
      </c>
      <c r="E35" s="3">
        <v>1684</v>
      </c>
      <c r="F35" s="3">
        <f t="shared" si="14"/>
        <v>1684</v>
      </c>
      <c r="G35" s="18">
        <f t="shared" si="15"/>
        <v>0</v>
      </c>
      <c r="H35" s="86"/>
      <c r="I35" s="86"/>
    </row>
    <row r="36" spans="1:9" x14ac:dyDescent="0.2">
      <c r="A36" s="28" t="s">
        <v>135</v>
      </c>
      <c r="B36" s="3">
        <v>55000</v>
      </c>
      <c r="C36" s="3">
        <v>-17207.900000000001</v>
      </c>
      <c r="D36" s="3">
        <f t="shared" si="13"/>
        <v>37792.1</v>
      </c>
      <c r="E36" s="3">
        <v>37792.1</v>
      </c>
      <c r="F36" s="3">
        <f t="shared" si="14"/>
        <v>37792.1</v>
      </c>
      <c r="G36" s="18">
        <f t="shared" si="15"/>
        <v>0</v>
      </c>
      <c r="H36" s="86"/>
      <c r="I36" s="86"/>
    </row>
    <row r="37" spans="1:9" x14ac:dyDescent="0.2">
      <c r="A37" s="28" t="s">
        <v>170</v>
      </c>
      <c r="B37" s="3">
        <v>0</v>
      </c>
      <c r="C37" s="3">
        <v>-323368</v>
      </c>
      <c r="D37" s="3">
        <f t="shared" si="13"/>
        <v>-323368</v>
      </c>
      <c r="E37" s="3">
        <v>-323368</v>
      </c>
      <c r="F37" s="3">
        <f t="shared" si="14"/>
        <v>-323368</v>
      </c>
      <c r="G37" s="18">
        <f t="shared" si="15"/>
        <v>0</v>
      </c>
      <c r="H37" s="86"/>
      <c r="I37" s="86"/>
    </row>
    <row r="38" spans="1:9" ht="16.5" x14ac:dyDescent="0.2">
      <c r="A38" s="27" t="s">
        <v>120</v>
      </c>
      <c r="B38" s="2">
        <f>SUM(B39:B44)</f>
        <v>600000</v>
      </c>
      <c r="C38" s="2">
        <f t="shared" ref="C38:G38" si="16">SUM(C39:C44)</f>
        <v>-108945.36</v>
      </c>
      <c r="D38" s="2">
        <f t="shared" si="16"/>
        <v>491054.64</v>
      </c>
      <c r="E38" s="2">
        <f t="shared" si="16"/>
        <v>491054.64</v>
      </c>
      <c r="F38" s="2">
        <f t="shared" si="16"/>
        <v>491054.64</v>
      </c>
      <c r="G38" s="17">
        <f t="shared" si="16"/>
        <v>0</v>
      </c>
      <c r="H38" s="86"/>
      <c r="I38" s="86"/>
    </row>
    <row r="39" spans="1:9" x14ac:dyDescent="0.2">
      <c r="A39" s="28" t="s">
        <v>121</v>
      </c>
      <c r="B39" s="3">
        <v>65000</v>
      </c>
      <c r="C39" s="3">
        <v>11847</v>
      </c>
      <c r="D39" s="3">
        <f>B39+C39</f>
        <v>76847</v>
      </c>
      <c r="E39" s="3">
        <v>76847</v>
      </c>
      <c r="F39" s="3">
        <f t="shared" ref="F39:F44" si="17">E39</f>
        <v>76847</v>
      </c>
      <c r="G39" s="18">
        <f>D39-F39</f>
        <v>0</v>
      </c>
      <c r="H39" s="86"/>
      <c r="I39" s="86"/>
    </row>
    <row r="40" spans="1:9" ht="16.5" x14ac:dyDescent="0.2">
      <c r="A40" s="28" t="s">
        <v>122</v>
      </c>
      <c r="B40" s="3">
        <v>450000</v>
      </c>
      <c r="C40" s="3">
        <v>-56059.86</v>
      </c>
      <c r="D40" s="3">
        <f>B40+C40</f>
        <v>393940.14</v>
      </c>
      <c r="E40" s="3">
        <v>393940.14</v>
      </c>
      <c r="F40" s="3">
        <f t="shared" si="17"/>
        <v>393940.14</v>
      </c>
      <c r="G40" s="18">
        <f>D40-F40</f>
        <v>0</v>
      </c>
      <c r="H40" s="86"/>
      <c r="I40" s="86"/>
    </row>
    <row r="41" spans="1:9" ht="24.75" x14ac:dyDescent="0.2">
      <c r="A41" s="28" t="s">
        <v>123</v>
      </c>
      <c r="B41" s="3">
        <v>20000</v>
      </c>
      <c r="C41" s="3">
        <v>-20000</v>
      </c>
      <c r="D41" s="3">
        <f>B41+C41</f>
        <v>0</v>
      </c>
      <c r="E41" s="3">
        <v>0</v>
      </c>
      <c r="F41" s="3">
        <f t="shared" si="17"/>
        <v>0</v>
      </c>
      <c r="G41" s="18">
        <f>D41-F41</f>
        <v>0</v>
      </c>
      <c r="H41" s="86"/>
      <c r="I41" s="86"/>
    </row>
    <row r="42" spans="1:9" ht="24.75" x14ac:dyDescent="0.2">
      <c r="A42" s="28" t="s">
        <v>124</v>
      </c>
      <c r="B42" s="3">
        <v>10000</v>
      </c>
      <c r="C42" s="3">
        <v>10267.5</v>
      </c>
      <c r="D42" s="3">
        <f t="shared" ref="D42:D44" si="18">B42+C42</f>
        <v>20267.5</v>
      </c>
      <c r="E42" s="3">
        <v>20267.5</v>
      </c>
      <c r="F42" s="3">
        <f t="shared" si="17"/>
        <v>20267.5</v>
      </c>
      <c r="G42" s="18">
        <f t="shared" ref="G42:G44" si="19">D42-F42</f>
        <v>0</v>
      </c>
      <c r="H42" s="86"/>
      <c r="I42" s="86"/>
    </row>
    <row r="43" spans="1:9" ht="33" x14ac:dyDescent="0.2">
      <c r="A43" s="28" t="s">
        <v>125</v>
      </c>
      <c r="B43" s="3">
        <v>50000</v>
      </c>
      <c r="C43" s="3">
        <v>-50000</v>
      </c>
      <c r="D43" s="3">
        <f t="shared" si="18"/>
        <v>0</v>
      </c>
      <c r="E43" s="3">
        <v>0</v>
      </c>
      <c r="F43" s="3">
        <f t="shared" si="17"/>
        <v>0</v>
      </c>
      <c r="G43" s="18">
        <f t="shared" si="19"/>
        <v>0</v>
      </c>
      <c r="H43" s="86"/>
      <c r="I43" s="86"/>
    </row>
    <row r="44" spans="1:9" ht="24.75" x14ac:dyDescent="0.2">
      <c r="A44" s="28" t="s">
        <v>126</v>
      </c>
      <c r="B44" s="3">
        <v>5000</v>
      </c>
      <c r="C44" s="3">
        <v>-5000</v>
      </c>
      <c r="D44" s="3">
        <f t="shared" si="18"/>
        <v>0</v>
      </c>
      <c r="E44" s="3">
        <v>0</v>
      </c>
      <c r="F44" s="3">
        <f t="shared" si="17"/>
        <v>0</v>
      </c>
      <c r="G44" s="18">
        <f t="shared" si="19"/>
        <v>0</v>
      </c>
      <c r="H44" s="86"/>
      <c r="I44" s="86"/>
    </row>
    <row r="45" spans="1:9" ht="16.5" x14ac:dyDescent="0.2">
      <c r="A45" s="27" t="s">
        <v>136</v>
      </c>
      <c r="B45" s="2">
        <f>SUM(B46:B56)</f>
        <v>288000</v>
      </c>
      <c r="C45" s="2">
        <f t="shared" ref="C45:G45" si="20">SUM(C46:C56)</f>
        <v>530978.6</v>
      </c>
      <c r="D45" s="2">
        <f t="shared" si="20"/>
        <v>818978.6</v>
      </c>
      <c r="E45" s="2">
        <f t="shared" si="20"/>
        <v>818978.6</v>
      </c>
      <c r="F45" s="2">
        <f t="shared" si="20"/>
        <v>818978.6</v>
      </c>
      <c r="G45" s="17">
        <f t="shared" si="20"/>
        <v>0</v>
      </c>
      <c r="H45" s="86"/>
      <c r="I45" s="86"/>
    </row>
    <row r="46" spans="1:9" x14ac:dyDescent="0.2">
      <c r="A46" s="28" t="s">
        <v>137</v>
      </c>
      <c r="B46" s="3">
        <v>18000</v>
      </c>
      <c r="C46" s="3">
        <v>-18000</v>
      </c>
      <c r="D46" s="3">
        <f>B46+C46</f>
        <v>0</v>
      </c>
      <c r="E46" s="3">
        <v>0</v>
      </c>
      <c r="F46" s="3">
        <v>0</v>
      </c>
      <c r="G46" s="18">
        <f>D46-F46</f>
        <v>0</v>
      </c>
      <c r="H46" s="86"/>
      <c r="I46" s="86"/>
    </row>
    <row r="47" spans="1:9" ht="16.5" x14ac:dyDescent="0.2">
      <c r="A47" s="28" t="s">
        <v>138</v>
      </c>
      <c r="B47" s="3">
        <v>120000</v>
      </c>
      <c r="C47" s="3">
        <v>-120000</v>
      </c>
      <c r="D47" s="3">
        <f t="shared" ref="D47:D56" si="21">B47+C47</f>
        <v>0</v>
      </c>
      <c r="E47" s="3">
        <v>0</v>
      </c>
      <c r="F47" s="3">
        <v>0</v>
      </c>
      <c r="G47" s="18">
        <f t="shared" ref="G47:G56" si="22">D47-F47</f>
        <v>0</v>
      </c>
      <c r="H47" s="86"/>
      <c r="I47" s="86"/>
    </row>
    <row r="48" spans="1:9" ht="24.75" x14ac:dyDescent="0.2">
      <c r="A48" s="28" t="s">
        <v>139</v>
      </c>
      <c r="B48" s="3">
        <v>25000</v>
      </c>
      <c r="C48" s="3">
        <v>-25000</v>
      </c>
      <c r="D48" s="3">
        <f t="shared" si="21"/>
        <v>0</v>
      </c>
      <c r="E48" s="3">
        <v>0</v>
      </c>
      <c r="F48" s="3">
        <v>0</v>
      </c>
      <c r="G48" s="18">
        <f t="shared" si="22"/>
        <v>0</v>
      </c>
      <c r="H48" s="86"/>
      <c r="I48" s="86"/>
    </row>
    <row r="49" spans="1:9" ht="16.5" x14ac:dyDescent="0.2">
      <c r="A49" s="28" t="s">
        <v>127</v>
      </c>
      <c r="B49" s="3">
        <v>25000</v>
      </c>
      <c r="C49" s="3">
        <v>-24311.5</v>
      </c>
      <c r="D49" s="3">
        <f t="shared" si="21"/>
        <v>688.5</v>
      </c>
      <c r="E49" s="3">
        <v>688.5</v>
      </c>
      <c r="F49" s="3">
        <f>E49</f>
        <v>688.5</v>
      </c>
      <c r="G49" s="18">
        <f t="shared" si="22"/>
        <v>0</v>
      </c>
      <c r="H49" s="86"/>
      <c r="I49" s="86"/>
    </row>
    <row r="50" spans="1:9" ht="16.5" x14ac:dyDescent="0.2">
      <c r="A50" s="28" t="s">
        <v>141</v>
      </c>
      <c r="B50" s="3">
        <v>25000</v>
      </c>
      <c r="C50" s="3">
        <v>-25000</v>
      </c>
      <c r="D50" s="3">
        <f t="shared" si="21"/>
        <v>0</v>
      </c>
      <c r="E50" s="3">
        <v>0</v>
      </c>
      <c r="F50" s="3">
        <v>0</v>
      </c>
      <c r="G50" s="18">
        <f t="shared" si="22"/>
        <v>0</v>
      </c>
      <c r="H50" s="86"/>
      <c r="I50" s="86"/>
    </row>
    <row r="51" spans="1:9" ht="16.5" x14ac:dyDescent="0.2">
      <c r="A51" s="28" t="s">
        <v>140</v>
      </c>
      <c r="B51" s="3">
        <v>25000</v>
      </c>
      <c r="C51" s="3">
        <v>-25000</v>
      </c>
      <c r="D51" s="3">
        <f t="shared" si="21"/>
        <v>0</v>
      </c>
      <c r="E51" s="3">
        <v>0</v>
      </c>
      <c r="F51" s="3">
        <v>0</v>
      </c>
      <c r="G51" s="18">
        <f t="shared" si="22"/>
        <v>0</v>
      </c>
      <c r="H51" s="86"/>
      <c r="I51" s="86"/>
    </row>
    <row r="52" spans="1:9" x14ac:dyDescent="0.2">
      <c r="A52" s="28" t="s">
        <v>142</v>
      </c>
      <c r="B52" s="3">
        <v>25000</v>
      </c>
      <c r="C52" s="3">
        <v>-25000</v>
      </c>
      <c r="D52" s="3">
        <f t="shared" si="21"/>
        <v>0</v>
      </c>
      <c r="E52" s="3">
        <v>0</v>
      </c>
      <c r="F52" s="3">
        <v>0</v>
      </c>
      <c r="G52" s="18">
        <f t="shared" si="22"/>
        <v>0</v>
      </c>
      <c r="H52" s="86"/>
      <c r="I52" s="86"/>
    </row>
    <row r="53" spans="1:9" ht="16.5" x14ac:dyDescent="0.2">
      <c r="A53" s="28" t="s">
        <v>143</v>
      </c>
      <c r="B53" s="3">
        <v>25000</v>
      </c>
      <c r="C53" s="3">
        <v>-25000</v>
      </c>
      <c r="D53" s="3">
        <f t="shared" si="21"/>
        <v>0</v>
      </c>
      <c r="E53" s="3">
        <v>0</v>
      </c>
      <c r="F53" s="3">
        <v>0</v>
      </c>
      <c r="G53" s="18">
        <f t="shared" si="22"/>
        <v>0</v>
      </c>
      <c r="H53" s="86"/>
      <c r="I53" s="86"/>
    </row>
    <row r="54" spans="1:9" x14ac:dyDescent="0.2">
      <c r="A54" s="28" t="s">
        <v>144</v>
      </c>
      <c r="B54" s="3">
        <v>0</v>
      </c>
      <c r="C54" s="3">
        <v>22248</v>
      </c>
      <c r="D54" s="3">
        <f t="shared" si="21"/>
        <v>22248</v>
      </c>
      <c r="E54" s="3">
        <v>22248</v>
      </c>
      <c r="F54" s="3">
        <f>E54</f>
        <v>22248</v>
      </c>
      <c r="G54" s="18">
        <f t="shared" si="22"/>
        <v>0</v>
      </c>
      <c r="H54" s="86"/>
      <c r="I54" s="86"/>
    </row>
    <row r="55" spans="1:9" x14ac:dyDescent="0.2">
      <c r="A55" s="28" t="s">
        <v>145</v>
      </c>
      <c r="B55" s="3">
        <v>0</v>
      </c>
      <c r="C55" s="3">
        <v>0</v>
      </c>
      <c r="D55" s="3">
        <f t="shared" si="21"/>
        <v>0</v>
      </c>
      <c r="E55" s="3">
        <v>0</v>
      </c>
      <c r="F55" s="3">
        <v>0</v>
      </c>
      <c r="G55" s="18">
        <f t="shared" si="22"/>
        <v>0</v>
      </c>
      <c r="H55" s="86"/>
      <c r="I55" s="86"/>
    </row>
    <row r="56" spans="1:9" x14ac:dyDescent="0.2">
      <c r="A56" s="28" t="s">
        <v>146</v>
      </c>
      <c r="B56" s="3">
        <v>0</v>
      </c>
      <c r="C56" s="3">
        <v>796042.1</v>
      </c>
      <c r="D56" s="3">
        <f t="shared" si="21"/>
        <v>796042.1</v>
      </c>
      <c r="E56" s="3">
        <v>796042.1</v>
      </c>
      <c r="F56" s="3">
        <f>E56</f>
        <v>796042.1</v>
      </c>
      <c r="G56" s="18">
        <f t="shared" si="22"/>
        <v>0</v>
      </c>
      <c r="H56" s="86"/>
      <c r="I56" s="86"/>
    </row>
    <row r="57" spans="1:9" ht="24.75" x14ac:dyDescent="0.2">
      <c r="A57" s="27" t="s">
        <v>147</v>
      </c>
      <c r="B57" s="2">
        <f>SUM(B58:B59)</f>
        <v>0</v>
      </c>
      <c r="C57" s="2">
        <f>SUM(C58:C59)</f>
        <v>0</v>
      </c>
      <c r="D57" s="2">
        <f>SUM(D58:D59)</f>
        <v>0</v>
      </c>
      <c r="E57" s="2">
        <f>SUM(E58:E59)</f>
        <v>0</v>
      </c>
      <c r="F57" s="2">
        <f>SUM(F58:F59)</f>
        <v>0</v>
      </c>
      <c r="G57" s="17">
        <f t="shared" si="12"/>
        <v>0</v>
      </c>
      <c r="H57" s="86"/>
      <c r="I57" s="86"/>
    </row>
    <row r="58" spans="1:9" ht="16.5" x14ac:dyDescent="0.2">
      <c r="A58" s="28" t="s">
        <v>148</v>
      </c>
      <c r="B58" s="3">
        <v>0</v>
      </c>
      <c r="C58" s="3">
        <v>0</v>
      </c>
      <c r="D58" s="5">
        <f t="shared" ref="D58:D59" si="23">B58+C58</f>
        <v>0</v>
      </c>
      <c r="E58" s="3">
        <v>0</v>
      </c>
      <c r="F58" s="3">
        <v>0</v>
      </c>
      <c r="G58" s="18">
        <f t="shared" si="12"/>
        <v>0</v>
      </c>
      <c r="H58" s="86"/>
      <c r="I58" s="86"/>
    </row>
    <row r="59" spans="1:9" ht="13.5" thickBot="1" x14ac:dyDescent="0.25">
      <c r="A59" s="76" t="s">
        <v>149</v>
      </c>
      <c r="B59" s="77">
        <v>0</v>
      </c>
      <c r="C59" s="77">
        <v>0</v>
      </c>
      <c r="D59" s="77">
        <f t="shared" si="23"/>
        <v>0</v>
      </c>
      <c r="E59" s="77">
        <v>0</v>
      </c>
      <c r="F59" s="77">
        <v>0</v>
      </c>
      <c r="G59" s="78">
        <f t="shared" si="12"/>
        <v>0</v>
      </c>
      <c r="H59" s="86"/>
      <c r="I59" s="86"/>
    </row>
    <row r="60" spans="1:9" ht="15.75" thickTop="1" x14ac:dyDescent="0.2">
      <c r="A60" s="26" t="s">
        <v>150</v>
      </c>
      <c r="B60" s="12">
        <f>B61+B69</f>
        <v>56000</v>
      </c>
      <c r="C60" s="12">
        <f t="shared" ref="C60:G60" si="24">C61+C69</f>
        <v>-1624</v>
      </c>
      <c r="D60" s="12">
        <f t="shared" si="24"/>
        <v>54376</v>
      </c>
      <c r="E60" s="12">
        <f t="shared" si="24"/>
        <v>54376</v>
      </c>
      <c r="F60" s="12">
        <f t="shared" si="24"/>
        <v>54376</v>
      </c>
      <c r="G60" s="16">
        <f t="shared" si="24"/>
        <v>0</v>
      </c>
      <c r="H60" s="86"/>
      <c r="I60" s="86"/>
    </row>
    <row r="61" spans="1:9" x14ac:dyDescent="0.2">
      <c r="A61" s="53" t="s">
        <v>151</v>
      </c>
      <c r="B61" s="54">
        <f>B62+B67+B68</f>
        <v>56000</v>
      </c>
      <c r="C61" s="54">
        <f t="shared" ref="C61:G61" si="25">C62+C67+C68</f>
        <v>-1624</v>
      </c>
      <c r="D61" s="54">
        <f t="shared" si="25"/>
        <v>54376</v>
      </c>
      <c r="E61" s="54">
        <f t="shared" si="25"/>
        <v>54376</v>
      </c>
      <c r="F61" s="54">
        <f t="shared" si="25"/>
        <v>54376</v>
      </c>
      <c r="G61" s="54">
        <f t="shared" si="25"/>
        <v>0</v>
      </c>
      <c r="H61" s="86"/>
      <c r="I61" s="86"/>
    </row>
    <row r="62" spans="1:9" ht="16.5" x14ac:dyDescent="0.2">
      <c r="A62" s="28" t="s">
        <v>152</v>
      </c>
      <c r="B62" s="3">
        <f>B63+B64+B65+B66</f>
        <v>55000</v>
      </c>
      <c r="C62" s="3">
        <f t="shared" ref="C62:G62" si="26">C63+C64+C65+C66</f>
        <v>-624</v>
      </c>
      <c r="D62" s="3">
        <f t="shared" si="26"/>
        <v>54376</v>
      </c>
      <c r="E62" s="3">
        <f>E63+E64+E65+E66</f>
        <v>54376</v>
      </c>
      <c r="F62" s="3">
        <f t="shared" si="26"/>
        <v>54376</v>
      </c>
      <c r="G62" s="3">
        <f t="shared" si="26"/>
        <v>0</v>
      </c>
      <c r="H62" s="87"/>
      <c r="I62" s="86"/>
    </row>
    <row r="63" spans="1:9" ht="16.5" x14ac:dyDescent="0.2">
      <c r="A63" s="28" t="s">
        <v>153</v>
      </c>
      <c r="B63" s="3">
        <v>45000</v>
      </c>
      <c r="C63" s="3">
        <v>9376</v>
      </c>
      <c r="D63" s="3">
        <f t="shared" ref="D63:D68" si="27">B63+C63</f>
        <v>54376</v>
      </c>
      <c r="E63" s="3">
        <v>54376</v>
      </c>
      <c r="F63" s="3">
        <f>E63</f>
        <v>54376</v>
      </c>
      <c r="G63" s="18">
        <f t="shared" ref="G63:G68" si="28">D63-F63</f>
        <v>0</v>
      </c>
      <c r="H63" s="86"/>
      <c r="I63" s="86"/>
    </row>
    <row r="64" spans="1:9" ht="16.5" x14ac:dyDescent="0.2">
      <c r="A64" s="28" t="s">
        <v>154</v>
      </c>
      <c r="B64" s="3">
        <v>0</v>
      </c>
      <c r="C64" s="3">
        <v>0</v>
      </c>
      <c r="D64" s="3">
        <f t="shared" si="27"/>
        <v>0</v>
      </c>
      <c r="E64" s="3">
        <v>0</v>
      </c>
      <c r="F64" s="3">
        <f>E64</f>
        <v>0</v>
      </c>
      <c r="G64" s="18">
        <f t="shared" si="28"/>
        <v>0</v>
      </c>
      <c r="H64" s="86"/>
      <c r="I64" s="86"/>
    </row>
    <row r="65" spans="1:9" x14ac:dyDescent="0.2">
      <c r="A65" s="28" t="s">
        <v>155</v>
      </c>
      <c r="B65" s="3">
        <v>0</v>
      </c>
      <c r="C65" s="3">
        <v>0</v>
      </c>
      <c r="D65" s="3">
        <f t="shared" si="27"/>
        <v>0</v>
      </c>
      <c r="E65" s="3">
        <v>0</v>
      </c>
      <c r="F65" s="3">
        <f>E65</f>
        <v>0</v>
      </c>
      <c r="G65" s="18">
        <f t="shared" si="28"/>
        <v>0</v>
      </c>
      <c r="H65" s="86"/>
      <c r="I65" s="86"/>
    </row>
    <row r="66" spans="1:9" ht="16.5" x14ac:dyDescent="0.2">
      <c r="A66" s="28" t="s">
        <v>156</v>
      </c>
      <c r="B66" s="3">
        <v>10000</v>
      </c>
      <c r="C66" s="3">
        <v>-10000</v>
      </c>
      <c r="D66" s="3">
        <f t="shared" si="27"/>
        <v>0</v>
      </c>
      <c r="E66" s="3">
        <v>0</v>
      </c>
      <c r="F66" s="3">
        <v>0</v>
      </c>
      <c r="G66" s="18">
        <f t="shared" si="28"/>
        <v>0</v>
      </c>
      <c r="H66" s="86"/>
      <c r="I66" s="86"/>
    </row>
    <row r="67" spans="1:9" x14ac:dyDescent="0.2">
      <c r="A67" s="56" t="s">
        <v>157</v>
      </c>
      <c r="B67" s="3">
        <v>0</v>
      </c>
      <c r="C67" s="3">
        <v>0</v>
      </c>
      <c r="D67" s="3">
        <f t="shared" si="27"/>
        <v>0</v>
      </c>
      <c r="E67" s="3">
        <v>0</v>
      </c>
      <c r="F67" s="3">
        <v>0</v>
      </c>
      <c r="G67" s="18">
        <f t="shared" si="28"/>
        <v>0</v>
      </c>
      <c r="H67" s="86"/>
      <c r="I67" s="86"/>
    </row>
    <row r="68" spans="1:9" ht="33" x14ac:dyDescent="0.2">
      <c r="A68" s="28" t="s">
        <v>158</v>
      </c>
      <c r="B68" s="3">
        <v>1000</v>
      </c>
      <c r="C68" s="3">
        <v>-1000</v>
      </c>
      <c r="D68" s="3">
        <f t="shared" si="27"/>
        <v>0</v>
      </c>
      <c r="E68" s="3">
        <v>0</v>
      </c>
      <c r="F68" s="3">
        <v>0</v>
      </c>
      <c r="G68" s="18">
        <f t="shared" si="28"/>
        <v>0</v>
      </c>
      <c r="H68" s="86"/>
      <c r="I68" s="86"/>
    </row>
    <row r="69" spans="1:9" x14ac:dyDescent="0.2">
      <c r="A69" s="55" t="s">
        <v>159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8">
        <v>0</v>
      </c>
      <c r="H69" s="86"/>
      <c r="I69" s="86"/>
    </row>
    <row r="70" spans="1:9" ht="15" x14ac:dyDescent="0.2">
      <c r="A70" s="26" t="s">
        <v>160</v>
      </c>
      <c r="B70" s="16">
        <f t="shared" ref="B70:G70" si="29">B71+B72+B73+B75+B76+B78+B77+B79+B80+B74</f>
        <v>455000</v>
      </c>
      <c r="C70" s="16">
        <f t="shared" si="29"/>
        <v>334328.98000000004</v>
      </c>
      <c r="D70" s="16">
        <f t="shared" si="29"/>
        <v>789328.98</v>
      </c>
      <c r="E70" s="16">
        <f t="shared" si="29"/>
        <v>789328.98</v>
      </c>
      <c r="F70" s="16">
        <f t="shared" si="29"/>
        <v>789328.98</v>
      </c>
      <c r="G70" s="16">
        <f t="shared" si="29"/>
        <v>0</v>
      </c>
      <c r="H70" s="20"/>
      <c r="I70" s="86"/>
    </row>
    <row r="71" spans="1:9" x14ac:dyDescent="0.2">
      <c r="A71" s="28" t="s">
        <v>161</v>
      </c>
      <c r="B71" s="3">
        <v>0</v>
      </c>
      <c r="C71" s="3">
        <v>0</v>
      </c>
      <c r="D71" s="3">
        <f>B71+C71</f>
        <v>0</v>
      </c>
      <c r="E71" s="3">
        <v>0</v>
      </c>
      <c r="F71" s="3">
        <v>0</v>
      </c>
      <c r="G71" s="57">
        <v>0</v>
      </c>
      <c r="H71" s="86"/>
      <c r="I71" s="86"/>
    </row>
    <row r="72" spans="1:9" x14ac:dyDescent="0.2">
      <c r="A72" s="28" t="s">
        <v>162</v>
      </c>
      <c r="B72" s="3">
        <v>60000</v>
      </c>
      <c r="C72" s="3">
        <v>-21875.62</v>
      </c>
      <c r="D72" s="3">
        <f t="shared" ref="D72:D84" si="30">B72+C72</f>
        <v>38124.380000000005</v>
      </c>
      <c r="E72" s="3">
        <v>38124.379999999997</v>
      </c>
      <c r="F72" s="3">
        <f>E72</f>
        <v>38124.379999999997</v>
      </c>
      <c r="G72" s="18">
        <f>D72-F72</f>
        <v>0</v>
      </c>
      <c r="H72" s="86"/>
      <c r="I72" s="86"/>
    </row>
    <row r="73" spans="1:9" ht="16.5" x14ac:dyDescent="0.2">
      <c r="A73" s="28" t="s">
        <v>163</v>
      </c>
      <c r="B73" s="3">
        <v>45000</v>
      </c>
      <c r="C73" s="3">
        <v>18410.25</v>
      </c>
      <c r="D73" s="3">
        <f t="shared" si="30"/>
        <v>63410.25</v>
      </c>
      <c r="E73" s="3">
        <v>63410.25</v>
      </c>
      <c r="F73" s="3">
        <f>E73</f>
        <v>63410.25</v>
      </c>
      <c r="G73" s="18">
        <f>D73-F73</f>
        <v>0</v>
      </c>
      <c r="H73" s="86"/>
      <c r="I73" s="86"/>
    </row>
    <row r="74" spans="1:9" x14ac:dyDescent="0.2">
      <c r="A74" s="28" t="s">
        <v>178</v>
      </c>
      <c r="B74" s="3">
        <v>0</v>
      </c>
      <c r="C74" s="3">
        <v>111313.33</v>
      </c>
      <c r="D74" s="3">
        <f t="shared" si="30"/>
        <v>111313.33</v>
      </c>
      <c r="E74" s="3">
        <f>111313.33</f>
        <v>111313.33</v>
      </c>
      <c r="F74" s="3">
        <f>E74</f>
        <v>111313.33</v>
      </c>
      <c r="G74" s="18">
        <f>D74-F74</f>
        <v>0</v>
      </c>
      <c r="H74" s="86"/>
      <c r="I74" s="86"/>
    </row>
    <row r="75" spans="1:9" x14ac:dyDescent="0.2">
      <c r="A75" s="28" t="s">
        <v>164</v>
      </c>
      <c r="B75" s="3">
        <v>0</v>
      </c>
      <c r="C75" s="3">
        <v>0</v>
      </c>
      <c r="D75" s="3">
        <f t="shared" si="30"/>
        <v>0</v>
      </c>
      <c r="E75" s="3">
        <v>0</v>
      </c>
      <c r="F75" s="3"/>
      <c r="G75" s="18">
        <f t="shared" ref="G75:G79" si="31">D75-F75</f>
        <v>0</v>
      </c>
      <c r="H75" s="86"/>
      <c r="I75" s="86"/>
    </row>
    <row r="76" spans="1:9" x14ac:dyDescent="0.2">
      <c r="A76" s="28" t="s">
        <v>165</v>
      </c>
      <c r="B76" s="3">
        <v>0</v>
      </c>
      <c r="C76" s="3">
        <v>0</v>
      </c>
      <c r="D76" s="3">
        <f t="shared" si="30"/>
        <v>0</v>
      </c>
      <c r="E76" s="3">
        <v>0</v>
      </c>
      <c r="F76" s="3">
        <v>0</v>
      </c>
      <c r="G76" s="18">
        <f t="shared" si="31"/>
        <v>0</v>
      </c>
      <c r="H76" s="86"/>
      <c r="I76" s="86"/>
    </row>
    <row r="77" spans="1:9" x14ac:dyDescent="0.2">
      <c r="A77" s="28" t="s">
        <v>166</v>
      </c>
      <c r="B77" s="3">
        <v>0</v>
      </c>
      <c r="C77" s="3">
        <v>0</v>
      </c>
      <c r="D77" s="3">
        <f t="shared" si="30"/>
        <v>0</v>
      </c>
      <c r="E77" s="3">
        <v>0</v>
      </c>
      <c r="F77" s="3">
        <f>E77</f>
        <v>0</v>
      </c>
      <c r="G77" s="18">
        <f t="shared" si="31"/>
        <v>0</v>
      </c>
      <c r="H77" s="86"/>
      <c r="I77" s="86"/>
    </row>
    <row r="78" spans="1:9" x14ac:dyDescent="0.2">
      <c r="A78" s="28" t="s">
        <v>167</v>
      </c>
      <c r="B78" s="3">
        <v>0</v>
      </c>
      <c r="C78" s="3">
        <v>0</v>
      </c>
      <c r="D78" s="3">
        <f t="shared" si="30"/>
        <v>0</v>
      </c>
      <c r="E78" s="3">
        <v>0</v>
      </c>
      <c r="F78" s="3">
        <v>0</v>
      </c>
      <c r="G78" s="18">
        <f t="shared" si="31"/>
        <v>0</v>
      </c>
      <c r="H78" s="86"/>
      <c r="I78" s="86"/>
    </row>
    <row r="79" spans="1:9" x14ac:dyDescent="0.2">
      <c r="A79" s="28" t="s">
        <v>168</v>
      </c>
      <c r="B79" s="3">
        <v>0</v>
      </c>
      <c r="C79" s="3">
        <v>0</v>
      </c>
      <c r="D79" s="3">
        <f t="shared" si="30"/>
        <v>0</v>
      </c>
      <c r="E79" s="3">
        <v>0</v>
      </c>
      <c r="F79" s="3">
        <v>0</v>
      </c>
      <c r="G79" s="18">
        <f t="shared" si="31"/>
        <v>0</v>
      </c>
      <c r="H79" s="86"/>
      <c r="I79" s="86"/>
    </row>
    <row r="80" spans="1:9" x14ac:dyDescent="0.2">
      <c r="A80" s="28" t="s">
        <v>169</v>
      </c>
      <c r="B80" s="2">
        <f t="shared" ref="B80:D80" si="32">SUM(B81:B83)</f>
        <v>350000</v>
      </c>
      <c r="C80" s="2">
        <f t="shared" si="32"/>
        <v>226481.02000000002</v>
      </c>
      <c r="D80" s="2">
        <f t="shared" si="32"/>
        <v>576481.02</v>
      </c>
      <c r="E80" s="2">
        <f>SUM(E81:E83)</f>
        <v>576481.02</v>
      </c>
      <c r="F80" s="2">
        <f t="shared" ref="F80:G80" si="33">SUM(F81:F83)</f>
        <v>576481.02</v>
      </c>
      <c r="G80" s="2">
        <f t="shared" si="33"/>
        <v>0</v>
      </c>
      <c r="H80" s="86"/>
      <c r="I80" s="86"/>
    </row>
    <row r="81" spans="1:12" x14ac:dyDescent="0.2">
      <c r="A81" s="28" t="s">
        <v>77</v>
      </c>
      <c r="B81" s="3">
        <v>200000</v>
      </c>
      <c r="C81" s="3">
        <v>119720.02</v>
      </c>
      <c r="D81" s="3">
        <f t="shared" si="30"/>
        <v>319720.02</v>
      </c>
      <c r="E81" s="3">
        <v>319720.02</v>
      </c>
      <c r="F81" s="3">
        <f>E81</f>
        <v>319720.02</v>
      </c>
      <c r="G81" s="18">
        <f>D81-F81</f>
        <v>0</v>
      </c>
      <c r="H81" s="86"/>
      <c r="I81" s="86"/>
    </row>
    <row r="82" spans="1:12" x14ac:dyDescent="0.2">
      <c r="A82" s="28" t="s">
        <v>76</v>
      </c>
      <c r="B82" s="3">
        <v>150000</v>
      </c>
      <c r="C82" s="3">
        <v>105236</v>
      </c>
      <c r="D82" s="3">
        <f t="shared" si="30"/>
        <v>255236</v>
      </c>
      <c r="E82" s="3">
        <v>255236</v>
      </c>
      <c r="F82" s="3">
        <f>E82</f>
        <v>255236</v>
      </c>
      <c r="G82" s="18">
        <f t="shared" ref="G82" si="34">D82-F82</f>
        <v>0</v>
      </c>
      <c r="H82" s="86"/>
      <c r="I82" s="86"/>
    </row>
    <row r="83" spans="1:12" x14ac:dyDescent="0.2">
      <c r="A83" s="28" t="s">
        <v>185</v>
      </c>
      <c r="B83" s="3"/>
      <c r="C83" s="3">
        <v>1525</v>
      </c>
      <c r="D83" s="3">
        <f t="shared" si="30"/>
        <v>1525</v>
      </c>
      <c r="E83" s="3">
        <v>1525</v>
      </c>
      <c r="F83" s="3">
        <f>E83</f>
        <v>1525</v>
      </c>
      <c r="G83" s="18"/>
      <c r="H83" s="86"/>
      <c r="I83" s="86"/>
    </row>
    <row r="84" spans="1:12" ht="30" x14ac:dyDescent="0.2">
      <c r="A84" s="26" t="s">
        <v>94</v>
      </c>
      <c r="B84" s="12">
        <v>0</v>
      </c>
      <c r="C84" s="12">
        <v>0</v>
      </c>
      <c r="D84" s="12">
        <f t="shared" si="30"/>
        <v>0</v>
      </c>
      <c r="E84" s="12">
        <v>0</v>
      </c>
      <c r="F84" s="12">
        <v>0</v>
      </c>
      <c r="G84" s="21">
        <f t="shared" ref="G84" si="35">B84-F84</f>
        <v>0</v>
      </c>
      <c r="H84" s="86"/>
      <c r="I84" s="86"/>
    </row>
    <row r="85" spans="1:12" ht="15" x14ac:dyDescent="0.2">
      <c r="A85" s="30"/>
      <c r="B85" s="15"/>
      <c r="C85" s="15"/>
      <c r="D85" s="15"/>
      <c r="E85" s="15"/>
      <c r="F85" s="15"/>
      <c r="G85" s="24"/>
      <c r="H85" s="86"/>
      <c r="I85" s="86"/>
    </row>
    <row r="86" spans="1:12" ht="15" x14ac:dyDescent="0.2">
      <c r="A86" s="26" t="s">
        <v>102</v>
      </c>
      <c r="B86" s="33">
        <f t="shared" ref="B86:E86" si="36">B87+B107+B123+B138+B153+B168+B172+B176+B179+B182</f>
        <v>29354413</v>
      </c>
      <c r="C86" s="33">
        <f t="shared" si="36"/>
        <v>21486933.080000002</v>
      </c>
      <c r="D86" s="33">
        <f t="shared" si="36"/>
        <v>50845826.800000004</v>
      </c>
      <c r="E86" s="33">
        <f t="shared" si="36"/>
        <v>50845826.759999998</v>
      </c>
      <c r="F86" s="33">
        <f t="shared" ref="F86:G86" si="37">F87+F107+F123+F138+F153+F168+F172+F176+F179+F182</f>
        <v>50845826.759999998</v>
      </c>
      <c r="G86" s="33">
        <f t="shared" si="37"/>
        <v>4.0000000735744834E-2</v>
      </c>
      <c r="H86" s="86"/>
      <c r="I86" s="86"/>
    </row>
    <row r="87" spans="1:12" x14ac:dyDescent="0.2">
      <c r="A87" s="27" t="s">
        <v>75</v>
      </c>
      <c r="B87" s="2">
        <f t="shared" ref="B87" si="38">SUM(B88:B88+B102+B103+B104+B105+B106)</f>
        <v>9983372</v>
      </c>
      <c r="C87" s="2">
        <f t="shared" ref="C87" si="39">SUM(C88:C88+C102+C103+C104+C105+C106)</f>
        <v>5898392.7200000007</v>
      </c>
      <c r="D87" s="2">
        <f t="shared" ref="D87" si="40">SUM(D88:D88+D102+D103+D104+D105+D106)</f>
        <v>15881764.720000003</v>
      </c>
      <c r="E87" s="2">
        <f t="shared" ref="D87:F87" si="41">SUM(E88:E88+E102+E103+E104+E105+E106)</f>
        <v>15881764.68</v>
      </c>
      <c r="F87" s="2">
        <f t="shared" si="41"/>
        <v>15881764.68</v>
      </c>
      <c r="G87" s="2">
        <f t="shared" ref="B87:G87" si="42">SUM(G88:G88+G102+G103+G104+G105)</f>
        <v>4.0000000735744834E-2</v>
      </c>
      <c r="H87" s="86"/>
      <c r="I87" s="86"/>
    </row>
    <row r="88" spans="1:12" x14ac:dyDescent="0.2">
      <c r="A88" s="27" t="s">
        <v>74</v>
      </c>
      <c r="B88" s="2">
        <f t="shared" ref="B88:G88" si="43">SUM(B89:B101)</f>
        <v>9813724</v>
      </c>
      <c r="C88" s="2">
        <f t="shared" si="43"/>
        <v>5179367.57</v>
      </c>
      <c r="D88" s="2">
        <f t="shared" si="43"/>
        <v>14993091.570000004</v>
      </c>
      <c r="E88" s="2">
        <f t="shared" si="43"/>
        <v>14993091.530000001</v>
      </c>
      <c r="F88" s="2">
        <f t="shared" si="43"/>
        <v>14993091.530000001</v>
      </c>
      <c r="G88" s="2">
        <f t="shared" si="43"/>
        <v>4.0000000735744834E-2</v>
      </c>
      <c r="H88" s="86"/>
      <c r="I88" s="88"/>
    </row>
    <row r="89" spans="1:12" x14ac:dyDescent="0.2">
      <c r="A89" s="28" t="s">
        <v>73</v>
      </c>
      <c r="B89" s="3">
        <f>9813724/12</f>
        <v>817810.33333333337</v>
      </c>
      <c r="C89" s="3">
        <v>-202436.66</v>
      </c>
      <c r="D89" s="3">
        <f>B89+C89</f>
        <v>615373.67333333334</v>
      </c>
      <c r="E89" s="3">
        <v>615373.67000000004</v>
      </c>
      <c r="F89" s="3">
        <f>E89</f>
        <v>615373.67000000004</v>
      </c>
      <c r="G89" s="18">
        <f>D89-F89</f>
        <v>3.3333332976326346E-3</v>
      </c>
      <c r="H89" s="86"/>
      <c r="I89" s="86"/>
    </row>
    <row r="90" spans="1:12" x14ac:dyDescent="0.2">
      <c r="A90" s="28" t="s">
        <v>72</v>
      </c>
      <c r="B90" s="3">
        <f>B89</f>
        <v>817810.33333333337</v>
      </c>
      <c r="C90" s="3">
        <v>-30572</v>
      </c>
      <c r="D90" s="3">
        <f t="shared" ref="D90:D106" si="44">B90+C90</f>
        <v>787238.33333333337</v>
      </c>
      <c r="E90" s="3">
        <v>787238.33</v>
      </c>
      <c r="F90" s="3">
        <f t="shared" ref="F90:F106" si="45">E90</f>
        <v>787238.33</v>
      </c>
      <c r="G90" s="18">
        <f t="shared" ref="G90:G106" si="46">D90-F90</f>
        <v>3.3333334140479565E-3</v>
      </c>
      <c r="H90" s="86"/>
      <c r="I90" s="86"/>
    </row>
    <row r="91" spans="1:12" x14ac:dyDescent="0.2">
      <c r="A91" s="28" t="s">
        <v>71</v>
      </c>
      <c r="B91" s="3">
        <f t="shared" ref="B91" si="47">9813724/12</f>
        <v>817810.33333333337</v>
      </c>
      <c r="C91" s="3">
        <v>-118361.18</v>
      </c>
      <c r="D91" s="3">
        <f t="shared" si="44"/>
        <v>699449.15333333332</v>
      </c>
      <c r="E91" s="3">
        <v>699449.15</v>
      </c>
      <c r="F91" s="3">
        <f t="shared" si="45"/>
        <v>699449.15</v>
      </c>
      <c r="G91" s="18">
        <f t="shared" si="46"/>
        <v>3.3333332976326346E-3</v>
      </c>
      <c r="H91" s="86"/>
      <c r="I91" s="86"/>
    </row>
    <row r="92" spans="1:12" x14ac:dyDescent="0.2">
      <c r="A92" s="28" t="s">
        <v>70</v>
      </c>
      <c r="B92" s="3">
        <f t="shared" ref="B92" si="48">B91</f>
        <v>817810.33333333337</v>
      </c>
      <c r="C92" s="3">
        <v>-114647.48</v>
      </c>
      <c r="D92" s="3">
        <f t="shared" si="44"/>
        <v>703162.85333333339</v>
      </c>
      <c r="E92" s="3">
        <v>703162.85</v>
      </c>
      <c r="F92" s="3">
        <f t="shared" si="45"/>
        <v>703162.85</v>
      </c>
      <c r="G92" s="18">
        <f t="shared" si="46"/>
        <v>3.3333334140479565E-3</v>
      </c>
      <c r="H92" s="86"/>
      <c r="I92" s="86"/>
      <c r="K92" s="1"/>
    </row>
    <row r="93" spans="1:12" x14ac:dyDescent="0.2">
      <c r="A93" s="28" t="s">
        <v>69</v>
      </c>
      <c r="B93" s="3">
        <f t="shared" ref="B93" si="49">9813724/12</f>
        <v>817810.33333333337</v>
      </c>
      <c r="C93" s="3">
        <v>-116504.33</v>
      </c>
      <c r="D93" s="3">
        <f t="shared" si="44"/>
        <v>701306.00333333341</v>
      </c>
      <c r="E93" s="3">
        <v>701306</v>
      </c>
      <c r="F93" s="3">
        <f t="shared" si="45"/>
        <v>701306</v>
      </c>
      <c r="G93" s="18">
        <f t="shared" si="46"/>
        <v>3.3333334140479565E-3</v>
      </c>
      <c r="H93" s="86"/>
      <c r="I93" s="86"/>
      <c r="L93" s="65"/>
    </row>
    <row r="94" spans="1:12" x14ac:dyDescent="0.2">
      <c r="A94" s="28" t="s">
        <v>68</v>
      </c>
      <c r="B94" s="3">
        <f t="shared" ref="B94" si="50">B93</f>
        <v>817810.33333333337</v>
      </c>
      <c r="C94" s="3">
        <v>-116504.33</v>
      </c>
      <c r="D94" s="3">
        <f t="shared" si="44"/>
        <v>701306.00333333341</v>
      </c>
      <c r="E94" s="3">
        <v>701306</v>
      </c>
      <c r="F94" s="3">
        <f t="shared" si="45"/>
        <v>701306</v>
      </c>
      <c r="G94" s="18">
        <f t="shared" si="46"/>
        <v>3.3333334140479565E-3</v>
      </c>
      <c r="H94" s="86"/>
      <c r="I94" s="86"/>
      <c r="L94" s="1"/>
    </row>
    <row r="95" spans="1:12" x14ac:dyDescent="0.2">
      <c r="A95" s="28" t="s">
        <v>67</v>
      </c>
      <c r="B95" s="3">
        <f t="shared" ref="B95" si="51">9813724/12</f>
        <v>817810.33333333337</v>
      </c>
      <c r="C95" s="3">
        <v>-116504.33</v>
      </c>
      <c r="D95" s="3">
        <f t="shared" si="44"/>
        <v>701306.00333333341</v>
      </c>
      <c r="E95" s="3">
        <v>701306</v>
      </c>
      <c r="F95" s="3">
        <f t="shared" si="45"/>
        <v>701306</v>
      </c>
      <c r="G95" s="18">
        <f t="shared" si="46"/>
        <v>3.3333334140479565E-3</v>
      </c>
      <c r="H95" s="86"/>
      <c r="I95" s="86"/>
    </row>
    <row r="96" spans="1:12" x14ac:dyDescent="0.2">
      <c r="A96" s="28" t="s">
        <v>66</v>
      </c>
      <c r="B96" s="3">
        <f t="shared" ref="B96" si="52">B95</f>
        <v>817810.33333333337</v>
      </c>
      <c r="C96" s="3">
        <v>483495.67</v>
      </c>
      <c r="D96" s="3">
        <f t="shared" si="44"/>
        <v>1301306.0033333334</v>
      </c>
      <c r="E96" s="3">
        <v>1301306</v>
      </c>
      <c r="F96" s="3">
        <f t="shared" si="45"/>
        <v>1301306</v>
      </c>
      <c r="G96" s="18">
        <f t="shared" si="46"/>
        <v>3.3333334140479565E-3</v>
      </c>
      <c r="H96" s="86"/>
      <c r="I96" s="86"/>
    </row>
    <row r="97" spans="1:10" x14ac:dyDescent="0.2">
      <c r="A97" s="28" t="s">
        <v>65</v>
      </c>
      <c r="B97" s="3">
        <f t="shared" ref="B97" si="53">9813724/12</f>
        <v>817810.33333333337</v>
      </c>
      <c r="C97" s="3">
        <v>33495.67</v>
      </c>
      <c r="D97" s="3">
        <f t="shared" si="44"/>
        <v>851306.00333333341</v>
      </c>
      <c r="E97" s="3">
        <v>851306</v>
      </c>
      <c r="F97" s="3">
        <f t="shared" si="45"/>
        <v>851306</v>
      </c>
      <c r="G97" s="18">
        <f t="shared" si="46"/>
        <v>3.3333334140479565E-3</v>
      </c>
      <c r="H97" s="86"/>
      <c r="I97" s="86"/>
    </row>
    <row r="98" spans="1:10" x14ac:dyDescent="0.2">
      <c r="A98" s="28" t="s">
        <v>64</v>
      </c>
      <c r="B98" s="3">
        <f t="shared" ref="B98" si="54">B97</f>
        <v>817810.33333333337</v>
      </c>
      <c r="C98" s="3">
        <v>-266504.33</v>
      </c>
      <c r="D98" s="3">
        <f t="shared" si="44"/>
        <v>551306.00333333341</v>
      </c>
      <c r="E98" s="3">
        <v>551306</v>
      </c>
      <c r="F98" s="3">
        <f t="shared" si="45"/>
        <v>551306</v>
      </c>
      <c r="G98" s="18">
        <f t="shared" si="46"/>
        <v>3.3333334140479565E-3</v>
      </c>
      <c r="H98" s="86"/>
      <c r="I98" s="86"/>
    </row>
    <row r="99" spans="1:10" x14ac:dyDescent="0.2">
      <c r="A99" s="28" t="s">
        <v>63</v>
      </c>
      <c r="B99" s="3">
        <f t="shared" ref="B99" si="55">9813724/12</f>
        <v>817810.33333333337</v>
      </c>
      <c r="C99" s="3">
        <v>233495.67</v>
      </c>
      <c r="D99" s="3">
        <f t="shared" si="44"/>
        <v>1051306.0033333334</v>
      </c>
      <c r="E99" s="3">
        <v>1051306</v>
      </c>
      <c r="F99" s="3">
        <f t="shared" si="45"/>
        <v>1051306</v>
      </c>
      <c r="G99" s="18">
        <f t="shared" si="46"/>
        <v>3.3333334140479565E-3</v>
      </c>
      <c r="H99" s="86"/>
      <c r="I99" s="86"/>
    </row>
    <row r="100" spans="1:10" x14ac:dyDescent="0.2">
      <c r="A100" s="28" t="s">
        <v>62</v>
      </c>
      <c r="B100" s="3">
        <f t="shared" ref="B100" si="56">B99</f>
        <v>817810.33333333337</v>
      </c>
      <c r="C100" s="3">
        <v>68524.67</v>
      </c>
      <c r="D100" s="3">
        <f t="shared" si="44"/>
        <v>886335.00333333341</v>
      </c>
      <c r="E100" s="3">
        <v>886335</v>
      </c>
      <c r="F100" s="3">
        <f t="shared" si="45"/>
        <v>886335</v>
      </c>
      <c r="G100" s="18">
        <f t="shared" si="46"/>
        <v>3.3333334140479565E-3</v>
      </c>
      <c r="H100" s="86"/>
      <c r="I100" s="86"/>
    </row>
    <row r="101" spans="1:10" x14ac:dyDescent="0.2">
      <c r="A101" s="28" t="s">
        <v>44</v>
      </c>
      <c r="B101" s="3">
        <v>0</v>
      </c>
      <c r="C101" s="3">
        <v>5442390.5300000003</v>
      </c>
      <c r="D101" s="3">
        <f t="shared" si="44"/>
        <v>5442390.5300000003</v>
      </c>
      <c r="E101" s="3">
        <v>5442390.5300000003</v>
      </c>
      <c r="F101" s="3">
        <f>E101</f>
        <v>5442390.5300000003</v>
      </c>
      <c r="G101" s="18">
        <f t="shared" si="46"/>
        <v>0</v>
      </c>
      <c r="H101" s="86"/>
      <c r="I101" s="86"/>
      <c r="J101" s="1"/>
    </row>
    <row r="102" spans="1:10" x14ac:dyDescent="0.2">
      <c r="A102" s="28" t="s">
        <v>61</v>
      </c>
      <c r="B102" s="3">
        <v>62645</v>
      </c>
      <c r="C102" s="3">
        <v>61058.41</v>
      </c>
      <c r="D102" s="3">
        <f t="shared" si="44"/>
        <v>123703.41</v>
      </c>
      <c r="E102" s="3">
        <v>123703.41</v>
      </c>
      <c r="F102" s="3">
        <f t="shared" si="45"/>
        <v>123703.41</v>
      </c>
      <c r="G102" s="18">
        <f t="shared" si="46"/>
        <v>0</v>
      </c>
      <c r="H102" s="86"/>
      <c r="I102" s="86"/>
      <c r="J102" s="1"/>
    </row>
    <row r="103" spans="1:10" x14ac:dyDescent="0.2">
      <c r="A103" s="28" t="s">
        <v>60</v>
      </c>
      <c r="B103" s="3">
        <v>107003</v>
      </c>
      <c r="C103" s="3">
        <v>74023.72</v>
      </c>
      <c r="D103" s="3">
        <f t="shared" si="44"/>
        <v>181026.72</v>
      </c>
      <c r="E103" s="3">
        <v>181026.72</v>
      </c>
      <c r="F103" s="3">
        <f t="shared" si="45"/>
        <v>181026.72</v>
      </c>
      <c r="G103" s="18">
        <f t="shared" si="46"/>
        <v>0</v>
      </c>
      <c r="H103" s="86"/>
      <c r="I103" s="86"/>
    </row>
    <row r="104" spans="1:10" x14ac:dyDescent="0.2">
      <c r="A104" s="28" t="s">
        <v>59</v>
      </c>
      <c r="B104" s="3">
        <v>0</v>
      </c>
      <c r="C104" s="3">
        <v>26181.119999999999</v>
      </c>
      <c r="D104" s="3">
        <f t="shared" si="44"/>
        <v>26181.119999999999</v>
      </c>
      <c r="E104" s="3">
        <v>26181.119999999999</v>
      </c>
      <c r="F104" s="3">
        <f t="shared" si="45"/>
        <v>26181.119999999999</v>
      </c>
      <c r="G104" s="18">
        <f t="shared" si="46"/>
        <v>0</v>
      </c>
      <c r="H104" s="86"/>
      <c r="I104" s="86"/>
    </row>
    <row r="105" spans="1:10" x14ac:dyDescent="0.2">
      <c r="A105" s="28" t="s">
        <v>104</v>
      </c>
      <c r="B105" s="3">
        <v>0</v>
      </c>
      <c r="C105" s="3">
        <v>553039.11</v>
      </c>
      <c r="D105" s="3">
        <f t="shared" si="44"/>
        <v>553039.11</v>
      </c>
      <c r="E105" s="3">
        <v>553039.11</v>
      </c>
      <c r="F105" s="3">
        <f t="shared" si="45"/>
        <v>553039.11</v>
      </c>
      <c r="G105" s="18">
        <f t="shared" si="46"/>
        <v>0</v>
      </c>
      <c r="H105" s="86"/>
      <c r="I105" s="86"/>
    </row>
    <row r="106" spans="1:10" x14ac:dyDescent="0.2">
      <c r="A106" s="28" t="s">
        <v>184</v>
      </c>
      <c r="B106" s="3"/>
      <c r="C106" s="3">
        <v>4722.79</v>
      </c>
      <c r="D106" s="3">
        <f t="shared" si="44"/>
        <v>4722.79</v>
      </c>
      <c r="E106" s="3">
        <v>4722.79</v>
      </c>
      <c r="F106" s="3">
        <f t="shared" si="45"/>
        <v>4722.79</v>
      </c>
      <c r="G106" s="18">
        <f t="shared" si="46"/>
        <v>0</v>
      </c>
      <c r="H106" s="86"/>
      <c r="I106" s="86"/>
    </row>
    <row r="107" spans="1:10" x14ac:dyDescent="0.2">
      <c r="A107" s="27" t="s">
        <v>58</v>
      </c>
      <c r="B107" s="2">
        <f t="shared" ref="B107:G107" si="57">SUM(B108:B108)</f>
        <v>7861951</v>
      </c>
      <c r="C107" s="2">
        <f t="shared" si="57"/>
        <v>-419461.13999999996</v>
      </c>
      <c r="D107" s="2">
        <f t="shared" si="57"/>
        <v>7442489.8600000013</v>
      </c>
      <c r="E107" s="2">
        <f t="shared" si="57"/>
        <v>7442489.8600000013</v>
      </c>
      <c r="F107" s="2">
        <f t="shared" si="57"/>
        <v>7442489.8600000013</v>
      </c>
      <c r="G107" s="17">
        <f t="shared" si="57"/>
        <v>0</v>
      </c>
      <c r="H107" s="86"/>
      <c r="I107" s="86"/>
    </row>
    <row r="108" spans="1:10" x14ac:dyDescent="0.2">
      <c r="A108" s="27" t="s">
        <v>57</v>
      </c>
      <c r="B108" s="2">
        <f t="shared" ref="B108:G108" si="58">SUM(B109:B120)</f>
        <v>7861951</v>
      </c>
      <c r="C108" s="2">
        <f t="shared" si="58"/>
        <v>-419461.13999999996</v>
      </c>
      <c r="D108" s="2">
        <f>SUM(D109:D120)</f>
        <v>7442489.8600000013</v>
      </c>
      <c r="E108" s="2">
        <f t="shared" si="58"/>
        <v>7442489.8600000013</v>
      </c>
      <c r="F108" s="2">
        <f t="shared" si="58"/>
        <v>7442489.8600000013</v>
      </c>
      <c r="G108" s="17">
        <f t="shared" si="58"/>
        <v>0</v>
      </c>
      <c r="H108" s="86"/>
      <c r="I108" s="86"/>
    </row>
    <row r="109" spans="1:10" x14ac:dyDescent="0.2">
      <c r="A109" s="28" t="s">
        <v>56</v>
      </c>
      <c r="B109" s="3">
        <v>655162.57999999996</v>
      </c>
      <c r="C109" s="3">
        <v>-120158.67</v>
      </c>
      <c r="D109" s="3">
        <f>B109+C109</f>
        <v>535003.90999999992</v>
      </c>
      <c r="E109" s="3">
        <v>535003.91</v>
      </c>
      <c r="F109" s="3">
        <f t="shared" ref="F109:F121" si="59">E109</f>
        <v>535003.91</v>
      </c>
      <c r="G109" s="18">
        <f>D109-F109</f>
        <v>0</v>
      </c>
      <c r="H109" s="86"/>
      <c r="I109" s="86"/>
    </row>
    <row r="110" spans="1:10" x14ac:dyDescent="0.2">
      <c r="A110" s="28" t="s">
        <v>55</v>
      </c>
      <c r="B110" s="3">
        <v>655162.57999999996</v>
      </c>
      <c r="C110" s="3">
        <v>15084.71</v>
      </c>
      <c r="D110" s="3">
        <f t="shared" ref="D110:D120" si="60">B110+C110</f>
        <v>670247.28999999992</v>
      </c>
      <c r="E110" s="3">
        <v>670247.29</v>
      </c>
      <c r="F110" s="3">
        <f t="shared" si="59"/>
        <v>670247.29</v>
      </c>
      <c r="G110" s="18">
        <f t="shared" ref="G110:G121" si="61">D110-F110</f>
        <v>0</v>
      </c>
      <c r="H110" s="86"/>
      <c r="I110" s="86"/>
    </row>
    <row r="111" spans="1:10" x14ac:dyDescent="0.2">
      <c r="A111" s="28" t="s">
        <v>54</v>
      </c>
      <c r="B111" s="3">
        <v>655162.57999999996</v>
      </c>
      <c r="C111" s="3">
        <v>-121419.08</v>
      </c>
      <c r="D111" s="3">
        <f t="shared" si="60"/>
        <v>533743.5</v>
      </c>
      <c r="E111" s="3">
        <v>533743.5</v>
      </c>
      <c r="F111" s="3">
        <f t="shared" si="59"/>
        <v>533743.5</v>
      </c>
      <c r="G111" s="18">
        <f t="shared" si="61"/>
        <v>0</v>
      </c>
      <c r="H111" s="86"/>
      <c r="I111" s="86"/>
    </row>
    <row r="112" spans="1:10" x14ac:dyDescent="0.2">
      <c r="A112" s="28" t="s">
        <v>53</v>
      </c>
      <c r="B112" s="3">
        <v>655162.57999999996</v>
      </c>
      <c r="C112" s="3">
        <v>-5462.52</v>
      </c>
      <c r="D112" s="3">
        <f t="shared" si="60"/>
        <v>649700.05999999994</v>
      </c>
      <c r="E112" s="3">
        <v>649700.06000000006</v>
      </c>
      <c r="F112" s="3">
        <f t="shared" si="59"/>
        <v>649700.06000000006</v>
      </c>
      <c r="G112" s="18">
        <f t="shared" si="61"/>
        <v>0</v>
      </c>
      <c r="H112" s="86"/>
      <c r="I112" s="86"/>
    </row>
    <row r="113" spans="1:11" x14ac:dyDescent="0.2">
      <c r="A113" s="28" t="s">
        <v>52</v>
      </c>
      <c r="B113" s="3">
        <v>655162.57999999996</v>
      </c>
      <c r="C113" s="3">
        <v>-119029.63</v>
      </c>
      <c r="D113" s="3">
        <f t="shared" si="60"/>
        <v>536132.94999999995</v>
      </c>
      <c r="E113" s="3">
        <v>536132.94999999995</v>
      </c>
      <c r="F113" s="3">
        <f t="shared" si="59"/>
        <v>536132.94999999995</v>
      </c>
      <c r="G113" s="18">
        <f t="shared" si="61"/>
        <v>0</v>
      </c>
      <c r="H113" s="86"/>
      <c r="I113" s="86"/>
    </row>
    <row r="114" spans="1:11" x14ac:dyDescent="0.2">
      <c r="A114" s="28" t="s">
        <v>51</v>
      </c>
      <c r="B114" s="3">
        <v>655162.57999999996</v>
      </c>
      <c r="C114" s="3">
        <v>228351.71</v>
      </c>
      <c r="D114" s="3">
        <f t="shared" si="60"/>
        <v>883514.28999999992</v>
      </c>
      <c r="E114" s="3">
        <v>883514.29</v>
      </c>
      <c r="F114" s="3">
        <f t="shared" si="59"/>
        <v>883514.29</v>
      </c>
      <c r="G114" s="18">
        <f t="shared" si="61"/>
        <v>0</v>
      </c>
      <c r="H114" s="86"/>
      <c r="I114" s="86"/>
    </row>
    <row r="115" spans="1:11" x14ac:dyDescent="0.2">
      <c r="A115" s="28" t="s">
        <v>50</v>
      </c>
      <c r="B115" s="3">
        <v>655162.57999999996</v>
      </c>
      <c r="C115" s="3">
        <v>-17105.580000000002</v>
      </c>
      <c r="D115" s="3">
        <f t="shared" si="60"/>
        <v>638057</v>
      </c>
      <c r="E115" s="3">
        <v>638057</v>
      </c>
      <c r="F115" s="3">
        <f t="shared" si="59"/>
        <v>638057</v>
      </c>
      <c r="G115" s="18">
        <f t="shared" si="61"/>
        <v>0</v>
      </c>
      <c r="H115" s="86"/>
      <c r="I115" s="86"/>
    </row>
    <row r="116" spans="1:11" x14ac:dyDescent="0.2">
      <c r="A116" s="28" t="s">
        <v>49</v>
      </c>
      <c r="B116" s="3">
        <v>655162.57999999996</v>
      </c>
      <c r="C116" s="3">
        <v>-17105.580000000002</v>
      </c>
      <c r="D116" s="3">
        <f t="shared" si="60"/>
        <v>638057</v>
      </c>
      <c r="E116" s="3">
        <v>638057</v>
      </c>
      <c r="F116" s="3">
        <f t="shared" si="59"/>
        <v>638057</v>
      </c>
      <c r="G116" s="18">
        <f t="shared" si="61"/>
        <v>0</v>
      </c>
      <c r="H116" s="86"/>
      <c r="I116" s="86"/>
    </row>
    <row r="117" spans="1:11" x14ac:dyDescent="0.2">
      <c r="A117" s="28" t="s">
        <v>48</v>
      </c>
      <c r="B117" s="3">
        <v>655162.57999999996</v>
      </c>
      <c r="C117" s="3">
        <v>-23372.5</v>
      </c>
      <c r="D117" s="3">
        <f t="shared" si="60"/>
        <v>631790.07999999996</v>
      </c>
      <c r="E117" s="3">
        <v>631790.07999999996</v>
      </c>
      <c r="F117" s="3">
        <f t="shared" si="59"/>
        <v>631790.07999999996</v>
      </c>
      <c r="G117" s="18">
        <f t="shared" si="61"/>
        <v>0</v>
      </c>
      <c r="H117" s="86"/>
      <c r="I117" s="86"/>
    </row>
    <row r="118" spans="1:11" x14ac:dyDescent="0.2">
      <c r="A118" s="28" t="s">
        <v>47</v>
      </c>
      <c r="B118" s="3">
        <v>655162.57999999996</v>
      </c>
      <c r="C118" s="3">
        <v>-112618.68</v>
      </c>
      <c r="D118" s="3">
        <f t="shared" si="60"/>
        <v>542543.89999999991</v>
      </c>
      <c r="E118" s="3">
        <v>542543.9</v>
      </c>
      <c r="F118" s="3">
        <f t="shared" si="59"/>
        <v>542543.9</v>
      </c>
      <c r="G118" s="18">
        <f t="shared" si="61"/>
        <v>0</v>
      </c>
      <c r="H118" s="86"/>
      <c r="I118" s="86"/>
    </row>
    <row r="119" spans="1:11" x14ac:dyDescent="0.2">
      <c r="A119" s="28" t="s">
        <v>46</v>
      </c>
      <c r="B119" s="3">
        <v>655162.57999999996</v>
      </c>
      <c r="C119" s="3">
        <v>-70432.929999999993</v>
      </c>
      <c r="D119" s="3">
        <f t="shared" si="60"/>
        <v>584729.64999999991</v>
      </c>
      <c r="E119" s="3">
        <v>584729.65</v>
      </c>
      <c r="F119" s="3">
        <f t="shared" si="59"/>
        <v>584729.65</v>
      </c>
      <c r="G119" s="18">
        <f t="shared" si="61"/>
        <v>0</v>
      </c>
      <c r="H119" s="86"/>
      <c r="I119" s="86"/>
    </row>
    <row r="120" spans="1:11" x14ac:dyDescent="0.2">
      <c r="A120" s="28" t="s">
        <v>45</v>
      </c>
      <c r="B120" s="3">
        <v>655162.62</v>
      </c>
      <c r="C120" s="3">
        <v>-56192.39</v>
      </c>
      <c r="D120" s="3">
        <f t="shared" si="60"/>
        <v>598970.23</v>
      </c>
      <c r="E120" s="3">
        <v>598970.23</v>
      </c>
      <c r="F120" s="3">
        <f t="shared" si="59"/>
        <v>598970.23</v>
      </c>
      <c r="G120" s="18">
        <f t="shared" si="61"/>
        <v>0</v>
      </c>
      <c r="H120" s="86"/>
      <c r="I120" s="86"/>
    </row>
    <row r="121" spans="1:11" x14ac:dyDescent="0.2">
      <c r="A121" s="28" t="s">
        <v>44</v>
      </c>
      <c r="B121" s="3"/>
      <c r="C121" s="3"/>
      <c r="D121" s="3"/>
      <c r="E121" s="3">
        <v>0</v>
      </c>
      <c r="F121" s="3">
        <f t="shared" si="59"/>
        <v>0</v>
      </c>
      <c r="G121" s="18">
        <f t="shared" si="61"/>
        <v>0</v>
      </c>
      <c r="H121" s="86"/>
      <c r="I121" s="86"/>
    </row>
    <row r="122" spans="1:11" ht="13.5" thickBot="1" x14ac:dyDescent="0.25">
      <c r="A122" s="79"/>
      <c r="B122" s="80"/>
      <c r="C122" s="80"/>
      <c r="D122" s="80"/>
      <c r="E122" s="80"/>
      <c r="F122" s="81"/>
      <c r="G122" s="82"/>
      <c r="H122" s="86"/>
      <c r="I122" s="86"/>
    </row>
    <row r="123" spans="1:11" ht="13.5" thickTop="1" x14ac:dyDescent="0.2">
      <c r="A123" s="27" t="s">
        <v>43</v>
      </c>
      <c r="B123" s="7">
        <f t="shared" ref="B123:G123" si="62">SUM(B124:B124)</f>
        <v>2517123</v>
      </c>
      <c r="C123" s="7">
        <f t="shared" si="62"/>
        <v>156011</v>
      </c>
      <c r="D123" s="7">
        <f t="shared" si="62"/>
        <v>2677614.7200000002</v>
      </c>
      <c r="E123" s="7">
        <f t="shared" si="62"/>
        <v>2677614.7200000002</v>
      </c>
      <c r="F123" s="7">
        <f t="shared" si="62"/>
        <v>2677614.7200000002</v>
      </c>
      <c r="G123" s="59">
        <f t="shared" si="62"/>
        <v>0</v>
      </c>
      <c r="H123" s="86"/>
      <c r="I123" s="86"/>
    </row>
    <row r="124" spans="1:11" x14ac:dyDescent="0.2">
      <c r="A124" s="27" t="s">
        <v>42</v>
      </c>
      <c r="B124" s="7">
        <f t="shared" ref="B124:G124" si="63">SUM(B125:B136)</f>
        <v>2517123</v>
      </c>
      <c r="C124" s="7">
        <f t="shared" si="63"/>
        <v>156011</v>
      </c>
      <c r="D124" s="7">
        <f>SUM(D125:D137)</f>
        <v>2677614.7200000002</v>
      </c>
      <c r="E124" s="7">
        <f>SUM(E125:E137)</f>
        <v>2677614.7200000002</v>
      </c>
      <c r="F124" s="7">
        <f>SUM(F125:F137)</f>
        <v>2677614.7200000002</v>
      </c>
      <c r="G124" s="59">
        <f t="shared" si="63"/>
        <v>0</v>
      </c>
      <c r="H124" s="86"/>
      <c r="I124" s="86"/>
    </row>
    <row r="125" spans="1:11" x14ac:dyDescent="0.2">
      <c r="A125" s="28" t="s">
        <v>41</v>
      </c>
      <c r="B125" s="8">
        <v>251712</v>
      </c>
      <c r="C125" s="8">
        <v>15601</v>
      </c>
      <c r="D125" s="8">
        <f>B125+C125</f>
        <v>267313</v>
      </c>
      <c r="E125" s="8">
        <v>267313</v>
      </c>
      <c r="F125" s="8">
        <f>E125</f>
        <v>267313</v>
      </c>
      <c r="G125" s="18">
        <f>D125-E125</f>
        <v>0</v>
      </c>
      <c r="H125" s="86"/>
      <c r="I125" s="86"/>
    </row>
    <row r="126" spans="1:11" x14ac:dyDescent="0.2">
      <c r="A126" s="28" t="s">
        <v>40</v>
      </c>
      <c r="B126" s="8">
        <v>251712</v>
      </c>
      <c r="C126" s="8">
        <v>15601</v>
      </c>
      <c r="D126" s="8">
        <f t="shared" ref="D126:D137" si="64">B126+C126</f>
        <v>267313</v>
      </c>
      <c r="E126" s="8">
        <v>267313</v>
      </c>
      <c r="F126" s="8">
        <f t="shared" ref="F126:F134" si="65">E126</f>
        <v>267313</v>
      </c>
      <c r="G126" s="18">
        <f t="shared" ref="G126:G134" si="66">D126-E126</f>
        <v>0</v>
      </c>
      <c r="H126" s="86"/>
      <c r="I126" s="86"/>
    </row>
    <row r="127" spans="1:11" x14ac:dyDescent="0.2">
      <c r="A127" s="28" t="s">
        <v>39</v>
      </c>
      <c r="B127" s="8">
        <v>251712</v>
      </c>
      <c r="C127" s="8">
        <v>15601</v>
      </c>
      <c r="D127" s="8">
        <f t="shared" si="64"/>
        <v>267313</v>
      </c>
      <c r="E127" s="8">
        <v>267313</v>
      </c>
      <c r="F127" s="8">
        <f t="shared" si="65"/>
        <v>267313</v>
      </c>
      <c r="G127" s="18">
        <f t="shared" si="66"/>
        <v>0</v>
      </c>
      <c r="H127" s="86"/>
      <c r="I127" s="86"/>
      <c r="K127" s="66"/>
    </row>
    <row r="128" spans="1:11" x14ac:dyDescent="0.2">
      <c r="A128" s="28" t="s">
        <v>38</v>
      </c>
      <c r="B128" s="8">
        <v>251712</v>
      </c>
      <c r="C128" s="8">
        <v>15601</v>
      </c>
      <c r="D128" s="8">
        <f t="shared" si="64"/>
        <v>267313</v>
      </c>
      <c r="E128" s="8">
        <v>267313</v>
      </c>
      <c r="F128" s="8">
        <f t="shared" si="65"/>
        <v>267313</v>
      </c>
      <c r="G128" s="18">
        <f t="shared" si="66"/>
        <v>0</v>
      </c>
      <c r="H128" s="86"/>
      <c r="I128" s="86"/>
      <c r="K128" s="66"/>
    </row>
    <row r="129" spans="1:11" x14ac:dyDescent="0.2">
      <c r="A129" s="28" t="s">
        <v>37</v>
      </c>
      <c r="B129" s="8">
        <v>251712</v>
      </c>
      <c r="C129" s="8">
        <v>15601</v>
      </c>
      <c r="D129" s="8">
        <f t="shared" si="64"/>
        <v>267313</v>
      </c>
      <c r="E129" s="8">
        <v>267313</v>
      </c>
      <c r="F129" s="8">
        <f t="shared" si="65"/>
        <v>267313</v>
      </c>
      <c r="G129" s="18">
        <f t="shared" si="66"/>
        <v>0</v>
      </c>
      <c r="H129" s="86"/>
      <c r="I129" s="86"/>
    </row>
    <row r="130" spans="1:11" x14ac:dyDescent="0.2">
      <c r="A130" s="28" t="s">
        <v>36</v>
      </c>
      <c r="B130" s="8">
        <v>251712</v>
      </c>
      <c r="C130" s="8">
        <v>15601</v>
      </c>
      <c r="D130" s="8">
        <f t="shared" si="64"/>
        <v>267313</v>
      </c>
      <c r="E130" s="8">
        <v>267313</v>
      </c>
      <c r="F130" s="8">
        <f t="shared" si="65"/>
        <v>267313</v>
      </c>
      <c r="G130" s="18">
        <f t="shared" si="66"/>
        <v>0</v>
      </c>
      <c r="H130" s="86"/>
      <c r="I130" s="86"/>
    </row>
    <row r="131" spans="1:11" x14ac:dyDescent="0.2">
      <c r="A131" s="28" t="s">
        <v>35</v>
      </c>
      <c r="B131" s="8">
        <v>251712</v>
      </c>
      <c r="C131" s="8">
        <v>15601</v>
      </c>
      <c r="D131" s="8">
        <f t="shared" si="64"/>
        <v>267313</v>
      </c>
      <c r="E131" s="8">
        <v>267313</v>
      </c>
      <c r="F131" s="8">
        <f t="shared" si="65"/>
        <v>267313</v>
      </c>
      <c r="G131" s="18">
        <f t="shared" si="66"/>
        <v>0</v>
      </c>
      <c r="H131" s="86"/>
      <c r="I131" s="86"/>
    </row>
    <row r="132" spans="1:11" x14ac:dyDescent="0.2">
      <c r="A132" s="28" t="s">
        <v>34</v>
      </c>
      <c r="B132" s="8">
        <v>251712</v>
      </c>
      <c r="C132" s="8">
        <v>15601</v>
      </c>
      <c r="D132" s="8">
        <f t="shared" si="64"/>
        <v>267313</v>
      </c>
      <c r="E132" s="8">
        <v>267313</v>
      </c>
      <c r="F132" s="8">
        <f t="shared" si="65"/>
        <v>267313</v>
      </c>
      <c r="G132" s="18">
        <f t="shared" si="66"/>
        <v>0</v>
      </c>
      <c r="H132" s="86"/>
      <c r="I132" s="86"/>
    </row>
    <row r="133" spans="1:11" x14ac:dyDescent="0.2">
      <c r="A133" s="28" t="s">
        <v>33</v>
      </c>
      <c r="B133" s="8">
        <v>251712</v>
      </c>
      <c r="C133" s="8">
        <v>15601</v>
      </c>
      <c r="D133" s="8">
        <f t="shared" si="64"/>
        <v>267313</v>
      </c>
      <c r="E133" s="8">
        <v>267313</v>
      </c>
      <c r="F133" s="8">
        <f t="shared" si="65"/>
        <v>267313</v>
      </c>
      <c r="G133" s="18">
        <f t="shared" si="66"/>
        <v>0</v>
      </c>
      <c r="H133" s="86"/>
      <c r="I133" s="86"/>
    </row>
    <row r="134" spans="1:11" x14ac:dyDescent="0.2">
      <c r="A134" s="28" t="s">
        <v>32</v>
      </c>
      <c r="B134" s="8">
        <v>251715</v>
      </c>
      <c r="C134" s="8">
        <v>15602</v>
      </c>
      <c r="D134" s="8">
        <f t="shared" si="64"/>
        <v>267317</v>
      </c>
      <c r="E134" s="8">
        <v>267317</v>
      </c>
      <c r="F134" s="8">
        <f t="shared" si="65"/>
        <v>267317</v>
      </c>
      <c r="G134" s="18">
        <f t="shared" si="66"/>
        <v>0</v>
      </c>
      <c r="H134" s="86"/>
      <c r="I134" s="86"/>
    </row>
    <row r="135" spans="1:11" x14ac:dyDescent="0.2">
      <c r="A135" s="28" t="s">
        <v>31</v>
      </c>
      <c r="B135" s="8"/>
      <c r="C135" s="8"/>
      <c r="D135" s="8">
        <f t="shared" si="64"/>
        <v>0</v>
      </c>
      <c r="E135" s="3"/>
      <c r="F135" s="8"/>
      <c r="G135" s="23"/>
      <c r="H135" s="86"/>
      <c r="I135" s="86"/>
    </row>
    <row r="136" spans="1:11" x14ac:dyDescent="0.2">
      <c r="A136" s="28" t="s">
        <v>30</v>
      </c>
      <c r="B136" s="8"/>
      <c r="C136" s="8"/>
      <c r="D136" s="8">
        <f t="shared" si="64"/>
        <v>0</v>
      </c>
      <c r="E136" s="3"/>
      <c r="F136" s="8"/>
      <c r="G136" s="23"/>
      <c r="H136" s="86"/>
      <c r="I136" s="86"/>
    </row>
    <row r="137" spans="1:11" x14ac:dyDescent="0.2">
      <c r="A137" s="28" t="s">
        <v>179</v>
      </c>
      <c r="B137" s="8"/>
      <c r="C137" s="8">
        <v>4480.72</v>
      </c>
      <c r="D137" s="8">
        <f t="shared" si="64"/>
        <v>4480.72</v>
      </c>
      <c r="E137" s="3">
        <v>4480.72</v>
      </c>
      <c r="F137" s="8">
        <f>E137</f>
        <v>4480.72</v>
      </c>
      <c r="G137" s="18">
        <f t="shared" ref="G137" si="67">D137-E137</f>
        <v>0</v>
      </c>
      <c r="H137" s="86"/>
      <c r="I137" s="86"/>
    </row>
    <row r="138" spans="1:11" x14ac:dyDescent="0.2">
      <c r="A138" s="27" t="s">
        <v>29</v>
      </c>
      <c r="B138" s="7">
        <f t="shared" ref="B138:G138" si="68">SUM(B139:B139)</f>
        <v>6987558</v>
      </c>
      <c r="C138" s="7">
        <f t="shared" si="68"/>
        <v>353259</v>
      </c>
      <c r="D138" s="7">
        <f t="shared" si="68"/>
        <v>7340817</v>
      </c>
      <c r="E138" s="7">
        <f t="shared" si="68"/>
        <v>7340817</v>
      </c>
      <c r="F138" s="7">
        <f t="shared" si="68"/>
        <v>7340817</v>
      </c>
      <c r="G138" s="59">
        <f t="shared" si="68"/>
        <v>0</v>
      </c>
      <c r="H138" s="86"/>
      <c r="I138" s="86"/>
    </row>
    <row r="139" spans="1:11" x14ac:dyDescent="0.2">
      <c r="A139" s="27" t="s">
        <v>28</v>
      </c>
      <c r="B139" s="7">
        <f t="shared" ref="B139:G139" si="69">SUM(B140:B151)</f>
        <v>6987558</v>
      </c>
      <c r="C139" s="7">
        <f t="shared" si="69"/>
        <v>353259</v>
      </c>
      <c r="D139" s="7">
        <f t="shared" si="69"/>
        <v>7340817</v>
      </c>
      <c r="E139" s="7">
        <f t="shared" si="69"/>
        <v>7340817</v>
      </c>
      <c r="F139" s="7">
        <f t="shared" si="69"/>
        <v>7340817</v>
      </c>
      <c r="G139" s="59">
        <f t="shared" si="69"/>
        <v>0</v>
      </c>
      <c r="H139" s="86"/>
      <c r="I139" s="86"/>
      <c r="K139" s="66">
        <f>7340823-D139</f>
        <v>6</v>
      </c>
    </row>
    <row r="140" spans="1:11" x14ac:dyDescent="0.2">
      <c r="A140" s="28" t="s">
        <v>27</v>
      </c>
      <c r="B140" s="8">
        <v>582296.5</v>
      </c>
      <c r="C140" s="8">
        <v>29438.5</v>
      </c>
      <c r="D140" s="8">
        <f>B140+C140</f>
        <v>611735</v>
      </c>
      <c r="E140" s="3">
        <v>611735</v>
      </c>
      <c r="F140" s="8">
        <f>E140</f>
        <v>611735</v>
      </c>
      <c r="G140" s="18">
        <f>D140-F140</f>
        <v>0</v>
      </c>
      <c r="H140" s="86"/>
      <c r="I140" s="86"/>
      <c r="K140" s="66">
        <f>K139/12</f>
        <v>0.5</v>
      </c>
    </row>
    <row r="141" spans="1:11" x14ac:dyDescent="0.2">
      <c r="A141" s="28" t="s">
        <v>26</v>
      </c>
      <c r="B141" s="8">
        <v>582296.5</v>
      </c>
      <c r="C141" s="8">
        <v>29438.5</v>
      </c>
      <c r="D141" s="8">
        <f t="shared" ref="D141:D149" si="70">B141+C142</f>
        <v>611735</v>
      </c>
      <c r="E141" s="3">
        <v>611735</v>
      </c>
      <c r="F141" s="8">
        <f t="shared" ref="F141:F151" si="71">E141</f>
        <v>611735</v>
      </c>
      <c r="G141" s="18">
        <f t="shared" ref="G141:G151" si="72">D141-F141</f>
        <v>0</v>
      </c>
      <c r="H141" s="86"/>
      <c r="I141" s="86"/>
    </row>
    <row r="142" spans="1:11" x14ac:dyDescent="0.2">
      <c r="A142" s="28" t="s">
        <v>25</v>
      </c>
      <c r="B142" s="8">
        <v>582296.5</v>
      </c>
      <c r="C142" s="8">
        <v>29438.5</v>
      </c>
      <c r="D142" s="8">
        <f t="shared" si="70"/>
        <v>611735</v>
      </c>
      <c r="E142" s="3">
        <v>611735</v>
      </c>
      <c r="F142" s="8">
        <f t="shared" si="71"/>
        <v>611735</v>
      </c>
      <c r="G142" s="18">
        <f t="shared" si="72"/>
        <v>0</v>
      </c>
      <c r="H142" s="86"/>
      <c r="I142" s="86"/>
    </row>
    <row r="143" spans="1:11" x14ac:dyDescent="0.2">
      <c r="A143" s="28" t="s">
        <v>24</v>
      </c>
      <c r="B143" s="8">
        <v>582296.5</v>
      </c>
      <c r="C143" s="8">
        <v>29438.5</v>
      </c>
      <c r="D143" s="8">
        <f t="shared" si="70"/>
        <v>611735</v>
      </c>
      <c r="E143" s="3">
        <v>611735</v>
      </c>
      <c r="F143" s="8">
        <f t="shared" si="71"/>
        <v>611735</v>
      </c>
      <c r="G143" s="18">
        <f t="shared" si="72"/>
        <v>0</v>
      </c>
      <c r="H143" s="86"/>
      <c r="I143" s="86"/>
    </row>
    <row r="144" spans="1:11" x14ac:dyDescent="0.2">
      <c r="A144" s="28" t="s">
        <v>23</v>
      </c>
      <c r="B144" s="8">
        <v>582296.5</v>
      </c>
      <c r="C144" s="8">
        <v>29438.5</v>
      </c>
      <c r="D144" s="8">
        <f t="shared" si="70"/>
        <v>611735</v>
      </c>
      <c r="E144" s="3">
        <v>611735</v>
      </c>
      <c r="F144" s="8">
        <f>E144</f>
        <v>611735</v>
      </c>
      <c r="G144" s="18">
        <f t="shared" si="72"/>
        <v>0</v>
      </c>
      <c r="H144" s="86"/>
      <c r="I144" s="86"/>
    </row>
    <row r="145" spans="1:10" x14ac:dyDescent="0.2">
      <c r="A145" s="28" t="s">
        <v>22</v>
      </c>
      <c r="B145" s="8">
        <v>582296.5</v>
      </c>
      <c r="C145" s="8">
        <v>29438.5</v>
      </c>
      <c r="D145" s="8">
        <f t="shared" si="70"/>
        <v>611735</v>
      </c>
      <c r="E145" s="3">
        <v>611735</v>
      </c>
      <c r="F145" s="8">
        <f t="shared" si="71"/>
        <v>611735</v>
      </c>
      <c r="G145" s="18">
        <f t="shared" si="72"/>
        <v>0</v>
      </c>
      <c r="H145" s="86"/>
      <c r="I145" s="86"/>
    </row>
    <row r="146" spans="1:10" x14ac:dyDescent="0.2">
      <c r="A146" s="28" t="s">
        <v>21</v>
      </c>
      <c r="B146" s="8">
        <v>582296.5</v>
      </c>
      <c r="C146" s="8">
        <v>29438.5</v>
      </c>
      <c r="D146" s="8">
        <f t="shared" si="70"/>
        <v>611735</v>
      </c>
      <c r="E146" s="3">
        <v>611735</v>
      </c>
      <c r="F146" s="8">
        <f t="shared" si="71"/>
        <v>611735</v>
      </c>
      <c r="G146" s="18">
        <f t="shared" si="72"/>
        <v>0</v>
      </c>
      <c r="H146" s="86"/>
      <c r="I146" s="86"/>
    </row>
    <row r="147" spans="1:10" x14ac:dyDescent="0.2">
      <c r="A147" s="28" t="s">
        <v>20</v>
      </c>
      <c r="B147" s="8">
        <v>582296.5</v>
      </c>
      <c r="C147" s="8">
        <v>29438.5</v>
      </c>
      <c r="D147" s="8">
        <f t="shared" si="70"/>
        <v>611735</v>
      </c>
      <c r="E147" s="3">
        <v>611735</v>
      </c>
      <c r="F147" s="8">
        <f t="shared" si="71"/>
        <v>611735</v>
      </c>
      <c r="G147" s="18">
        <f t="shared" si="72"/>
        <v>0</v>
      </c>
      <c r="H147" s="86"/>
      <c r="I147" s="86"/>
    </row>
    <row r="148" spans="1:10" x14ac:dyDescent="0.2">
      <c r="A148" s="28" t="s">
        <v>19</v>
      </c>
      <c r="B148" s="8">
        <v>582296.5</v>
      </c>
      <c r="C148" s="8">
        <v>29438.5</v>
      </c>
      <c r="D148" s="8">
        <f t="shared" si="70"/>
        <v>611735</v>
      </c>
      <c r="E148" s="3">
        <v>611735</v>
      </c>
      <c r="F148" s="8">
        <f t="shared" si="71"/>
        <v>611735</v>
      </c>
      <c r="G148" s="18">
        <f t="shared" si="72"/>
        <v>0</v>
      </c>
      <c r="H148" s="86"/>
      <c r="I148" s="86"/>
    </row>
    <row r="149" spans="1:10" x14ac:dyDescent="0.2">
      <c r="A149" s="28" t="s">
        <v>18</v>
      </c>
      <c r="B149" s="8">
        <v>582296.5</v>
      </c>
      <c r="C149" s="8">
        <v>29438.5</v>
      </c>
      <c r="D149" s="8">
        <f t="shared" si="70"/>
        <v>611735</v>
      </c>
      <c r="E149" s="3">
        <v>611735</v>
      </c>
      <c r="F149" s="8">
        <f t="shared" si="71"/>
        <v>611735</v>
      </c>
      <c r="G149" s="18">
        <f t="shared" si="72"/>
        <v>0</v>
      </c>
      <c r="H149" s="86"/>
      <c r="I149" s="86"/>
    </row>
    <row r="150" spans="1:10" x14ac:dyDescent="0.2">
      <c r="A150" s="28" t="s">
        <v>17</v>
      </c>
      <c r="B150" s="8">
        <v>582296.5</v>
      </c>
      <c r="C150" s="8">
        <v>29438.5</v>
      </c>
      <c r="D150" s="8">
        <f>B150+C150</f>
        <v>611735</v>
      </c>
      <c r="E150" s="3">
        <v>611735</v>
      </c>
      <c r="F150" s="8">
        <f t="shared" si="71"/>
        <v>611735</v>
      </c>
      <c r="G150" s="18">
        <f t="shared" si="72"/>
        <v>0</v>
      </c>
      <c r="H150" s="86"/>
      <c r="I150" s="86"/>
    </row>
    <row r="151" spans="1:10" x14ac:dyDescent="0.2">
      <c r="A151" s="28" t="s">
        <v>16</v>
      </c>
      <c r="B151" s="8">
        <v>582296.5</v>
      </c>
      <c r="C151" s="8">
        <v>29435.5</v>
      </c>
      <c r="D151" s="8">
        <f>B151+C151</f>
        <v>611732</v>
      </c>
      <c r="E151" s="3">
        <v>611732</v>
      </c>
      <c r="F151" s="8">
        <f t="shared" si="71"/>
        <v>611732</v>
      </c>
      <c r="G151" s="18">
        <f t="shared" si="72"/>
        <v>0</v>
      </c>
      <c r="H151" s="86"/>
      <c r="I151" s="86"/>
    </row>
    <row r="152" spans="1:10" x14ac:dyDescent="0.2">
      <c r="A152" s="28"/>
      <c r="B152" s="8"/>
      <c r="C152" s="8"/>
      <c r="D152" s="8"/>
      <c r="E152" s="3"/>
      <c r="F152" s="8"/>
      <c r="G152" s="23"/>
      <c r="H152" s="86"/>
      <c r="I152" s="86"/>
    </row>
    <row r="153" spans="1:10" x14ac:dyDescent="0.2">
      <c r="A153" s="27" t="s">
        <v>15</v>
      </c>
      <c r="B153" s="7">
        <f t="shared" ref="B153:G153" si="73">SUM(B154:B154)</f>
        <v>2004409</v>
      </c>
      <c r="C153" s="7">
        <f t="shared" si="73"/>
        <v>109408.86999999992</v>
      </c>
      <c r="D153" s="7">
        <f t="shared" si="73"/>
        <v>2113817.87</v>
      </c>
      <c r="E153" s="7">
        <f t="shared" si="73"/>
        <v>2113817.87</v>
      </c>
      <c r="F153" s="7">
        <f t="shared" si="73"/>
        <v>2113817.87</v>
      </c>
      <c r="G153" s="59">
        <f t="shared" si="73"/>
        <v>0</v>
      </c>
      <c r="H153" s="86"/>
      <c r="I153" s="86"/>
    </row>
    <row r="154" spans="1:10" x14ac:dyDescent="0.2">
      <c r="A154" s="27" t="s">
        <v>14</v>
      </c>
      <c r="B154" s="9">
        <f t="shared" ref="B154:D154" si="74">SUM(B155:B167)</f>
        <v>2004409</v>
      </c>
      <c r="C154" s="9">
        <f t="shared" si="74"/>
        <v>109408.86999999992</v>
      </c>
      <c r="D154" s="9">
        <f t="shared" si="74"/>
        <v>2113817.87</v>
      </c>
      <c r="E154" s="9">
        <f>SUM(E155:E167)</f>
        <v>2113817.87</v>
      </c>
      <c r="F154" s="9">
        <f t="shared" ref="F154" si="75">SUM(F155:F167)</f>
        <v>2113817.87</v>
      </c>
      <c r="G154" s="9">
        <f t="shared" ref="G154" si="76">SUM(G155:G167)</f>
        <v>0</v>
      </c>
      <c r="H154" s="86"/>
      <c r="I154" s="86"/>
    </row>
    <row r="155" spans="1:10" x14ac:dyDescent="0.2">
      <c r="A155" s="28" t="s">
        <v>13</v>
      </c>
      <c r="B155" s="10">
        <v>167034.07999999999</v>
      </c>
      <c r="C155" s="10">
        <v>-30971.58</v>
      </c>
      <c r="D155" s="10">
        <f>B155+C155</f>
        <v>136062.5</v>
      </c>
      <c r="E155" s="10">
        <v>136062.5</v>
      </c>
      <c r="F155" s="10">
        <f>E155</f>
        <v>136062.5</v>
      </c>
      <c r="G155" s="18">
        <f>D155-F155</f>
        <v>0</v>
      </c>
      <c r="H155" s="86"/>
      <c r="I155" s="86"/>
    </row>
    <row r="156" spans="1:10" x14ac:dyDescent="0.2">
      <c r="A156" s="28" t="s">
        <v>12</v>
      </c>
      <c r="B156" s="10">
        <v>167034.07999999999</v>
      </c>
      <c r="C156" s="10">
        <v>-30970.58</v>
      </c>
      <c r="D156" s="10">
        <f t="shared" ref="D156:D167" si="77">B156+C156</f>
        <v>136063.5</v>
      </c>
      <c r="E156" s="10">
        <v>136063.5</v>
      </c>
      <c r="F156" s="10">
        <f t="shared" ref="F156:F164" si="78">E156</f>
        <v>136063.5</v>
      </c>
      <c r="G156" s="18">
        <f t="shared" ref="G156:G167" si="79">D156-F156</f>
        <v>0</v>
      </c>
      <c r="H156" s="86"/>
      <c r="I156" s="86"/>
      <c r="J156" s="1"/>
    </row>
    <row r="157" spans="1:10" x14ac:dyDescent="0.2">
      <c r="A157" s="28" t="s">
        <v>11</v>
      </c>
      <c r="B157" s="10">
        <v>167034.07999999999</v>
      </c>
      <c r="C157" s="10">
        <v>-30971.08</v>
      </c>
      <c r="D157" s="10">
        <f t="shared" si="77"/>
        <v>136063</v>
      </c>
      <c r="E157" s="10">
        <v>136063</v>
      </c>
      <c r="F157" s="10">
        <f t="shared" si="78"/>
        <v>136063</v>
      </c>
      <c r="G157" s="18">
        <f t="shared" si="79"/>
        <v>0</v>
      </c>
      <c r="H157" s="86"/>
      <c r="I157" s="86"/>
    </row>
    <row r="158" spans="1:10" x14ac:dyDescent="0.2">
      <c r="A158" s="28" t="s">
        <v>10</v>
      </c>
      <c r="B158" s="10">
        <v>167034.07999999999</v>
      </c>
      <c r="C158" s="10">
        <v>-30971.08</v>
      </c>
      <c r="D158" s="10">
        <f t="shared" si="77"/>
        <v>136063</v>
      </c>
      <c r="E158" s="10">
        <v>136063</v>
      </c>
      <c r="F158" s="10">
        <f t="shared" si="78"/>
        <v>136063</v>
      </c>
      <c r="G158" s="18">
        <f t="shared" si="79"/>
        <v>0</v>
      </c>
      <c r="H158" s="86"/>
      <c r="I158" s="86"/>
    </row>
    <row r="159" spans="1:10" x14ac:dyDescent="0.2">
      <c r="A159" s="28" t="s">
        <v>9</v>
      </c>
      <c r="B159" s="10">
        <v>167034.07999999999</v>
      </c>
      <c r="C159" s="10">
        <v>-30971.08</v>
      </c>
      <c r="D159" s="10">
        <f t="shared" si="77"/>
        <v>136063</v>
      </c>
      <c r="E159" s="10">
        <v>136063</v>
      </c>
      <c r="F159" s="10">
        <f t="shared" si="78"/>
        <v>136063</v>
      </c>
      <c r="G159" s="18">
        <f t="shared" si="79"/>
        <v>0</v>
      </c>
      <c r="H159" s="86"/>
      <c r="I159" s="86"/>
    </row>
    <row r="160" spans="1:10" x14ac:dyDescent="0.2">
      <c r="A160" s="28" t="s">
        <v>8</v>
      </c>
      <c r="B160" s="10">
        <v>167034.07999999999</v>
      </c>
      <c r="C160" s="10">
        <v>-30971.08</v>
      </c>
      <c r="D160" s="10">
        <f t="shared" si="77"/>
        <v>136063</v>
      </c>
      <c r="E160" s="10">
        <v>136063</v>
      </c>
      <c r="F160" s="10">
        <f t="shared" si="78"/>
        <v>136063</v>
      </c>
      <c r="G160" s="18">
        <f t="shared" si="79"/>
        <v>0</v>
      </c>
      <c r="H160" s="86"/>
      <c r="I160" s="86"/>
    </row>
    <row r="161" spans="1:9" x14ac:dyDescent="0.2">
      <c r="A161" s="28" t="s">
        <v>7</v>
      </c>
      <c r="B161" s="10">
        <v>167034.07999999999</v>
      </c>
      <c r="C161" s="10">
        <v>-30971.08</v>
      </c>
      <c r="D161" s="10">
        <f t="shared" si="77"/>
        <v>136063</v>
      </c>
      <c r="E161" s="10">
        <v>136063</v>
      </c>
      <c r="F161" s="10">
        <f t="shared" si="78"/>
        <v>136063</v>
      </c>
      <c r="G161" s="18">
        <f t="shared" si="79"/>
        <v>0</v>
      </c>
      <c r="H161" s="86"/>
      <c r="I161" s="86"/>
    </row>
    <row r="162" spans="1:9" x14ac:dyDescent="0.2">
      <c r="A162" s="28" t="s">
        <v>6</v>
      </c>
      <c r="B162" s="10">
        <v>167034.07999999999</v>
      </c>
      <c r="C162" s="10">
        <v>269028.92</v>
      </c>
      <c r="D162" s="10">
        <f t="shared" si="77"/>
        <v>436063</v>
      </c>
      <c r="E162" s="10">
        <v>436063</v>
      </c>
      <c r="F162" s="10">
        <f t="shared" si="78"/>
        <v>436063</v>
      </c>
      <c r="G162" s="18">
        <f t="shared" si="79"/>
        <v>0</v>
      </c>
      <c r="H162" s="86"/>
      <c r="I162" s="86"/>
    </row>
    <row r="163" spans="1:9" x14ac:dyDescent="0.2">
      <c r="A163" s="28" t="s">
        <v>5</v>
      </c>
      <c r="B163" s="10">
        <v>167034.07999999999</v>
      </c>
      <c r="C163" s="10">
        <v>-30971.08</v>
      </c>
      <c r="D163" s="10">
        <f t="shared" si="77"/>
        <v>136063</v>
      </c>
      <c r="E163" s="10">
        <v>136063</v>
      </c>
      <c r="F163" s="10">
        <f t="shared" si="78"/>
        <v>136063</v>
      </c>
      <c r="G163" s="18">
        <f t="shared" si="79"/>
        <v>0</v>
      </c>
      <c r="H163" s="86"/>
      <c r="I163" s="86"/>
    </row>
    <row r="164" spans="1:9" x14ac:dyDescent="0.2">
      <c r="A164" s="28" t="s">
        <v>4</v>
      </c>
      <c r="B164" s="10">
        <v>167034.07999999999</v>
      </c>
      <c r="C164" s="10">
        <v>-30971.08</v>
      </c>
      <c r="D164" s="10">
        <f t="shared" si="77"/>
        <v>136063</v>
      </c>
      <c r="E164" s="10">
        <v>136063</v>
      </c>
      <c r="F164" s="10">
        <f t="shared" si="78"/>
        <v>136063</v>
      </c>
      <c r="G164" s="18">
        <f t="shared" si="79"/>
        <v>0</v>
      </c>
      <c r="H164" s="86"/>
      <c r="I164" s="86"/>
    </row>
    <row r="165" spans="1:9" x14ac:dyDescent="0.2">
      <c r="A165" s="28" t="s">
        <v>3</v>
      </c>
      <c r="B165" s="10">
        <v>167034.07999999999</v>
      </c>
      <c r="C165" s="10">
        <v>-30971.08</v>
      </c>
      <c r="D165" s="10">
        <f t="shared" si="77"/>
        <v>136063</v>
      </c>
      <c r="E165" s="10">
        <v>136063</v>
      </c>
      <c r="F165" s="10">
        <f>E165</f>
        <v>136063</v>
      </c>
      <c r="G165" s="18">
        <f t="shared" si="79"/>
        <v>0</v>
      </c>
      <c r="H165" s="86"/>
      <c r="I165" s="86"/>
    </row>
    <row r="166" spans="1:9" x14ac:dyDescent="0.2">
      <c r="A166" s="28" t="s">
        <v>2</v>
      </c>
      <c r="B166" s="10">
        <v>167034.12</v>
      </c>
      <c r="C166" s="10">
        <v>-30971.119999999999</v>
      </c>
      <c r="D166" s="10">
        <f t="shared" si="77"/>
        <v>136063</v>
      </c>
      <c r="E166" s="10">
        <v>136063</v>
      </c>
      <c r="F166" s="10">
        <f>E166</f>
        <v>136063</v>
      </c>
      <c r="G166" s="18">
        <f t="shared" si="79"/>
        <v>0</v>
      </c>
      <c r="H166" s="86"/>
      <c r="I166" s="86"/>
    </row>
    <row r="167" spans="1:9" x14ac:dyDescent="0.2">
      <c r="A167" s="28" t="s">
        <v>1</v>
      </c>
      <c r="B167" s="10"/>
      <c r="C167" s="10">
        <v>181061.87</v>
      </c>
      <c r="D167" s="10">
        <f t="shared" si="77"/>
        <v>181061.87</v>
      </c>
      <c r="E167" s="3">
        <f>317124.87-136063</f>
        <v>181061.87</v>
      </c>
      <c r="F167" s="10">
        <f>E167</f>
        <v>181061.87</v>
      </c>
      <c r="G167" s="18">
        <f t="shared" si="79"/>
        <v>0</v>
      </c>
      <c r="H167" s="86"/>
      <c r="I167" s="86"/>
    </row>
    <row r="168" spans="1:9" x14ac:dyDescent="0.2">
      <c r="A168" s="27" t="s">
        <v>0</v>
      </c>
      <c r="B168" s="7">
        <f t="shared" ref="B168:G168" si="80">SUM(B169:B169)</f>
        <v>0</v>
      </c>
      <c r="C168" s="7">
        <f t="shared" si="80"/>
        <v>309688</v>
      </c>
      <c r="D168" s="7">
        <f t="shared" si="80"/>
        <v>309688</v>
      </c>
      <c r="E168" s="7">
        <f t="shared" si="80"/>
        <v>309688</v>
      </c>
      <c r="F168" s="7">
        <f t="shared" si="80"/>
        <v>309688</v>
      </c>
      <c r="G168" s="59">
        <f t="shared" si="80"/>
        <v>0</v>
      </c>
      <c r="H168" s="86"/>
      <c r="I168" s="86"/>
    </row>
    <row r="169" spans="1:9" x14ac:dyDescent="0.2">
      <c r="A169" s="27" t="s">
        <v>173</v>
      </c>
      <c r="B169" s="7">
        <f t="shared" ref="B169:G169" si="81">SUM(B170:B171)</f>
        <v>0</v>
      </c>
      <c r="C169" s="7">
        <f t="shared" si="81"/>
        <v>309688</v>
      </c>
      <c r="D169" s="7">
        <f t="shared" si="81"/>
        <v>309688</v>
      </c>
      <c r="E169" s="7">
        <f t="shared" si="81"/>
        <v>309688</v>
      </c>
      <c r="F169" s="7">
        <f t="shared" si="81"/>
        <v>309688</v>
      </c>
      <c r="G169" s="59">
        <f t="shared" si="81"/>
        <v>0</v>
      </c>
      <c r="H169" s="86"/>
      <c r="I169" s="86"/>
    </row>
    <row r="170" spans="1:9" x14ac:dyDescent="0.2">
      <c r="A170" s="28" t="s">
        <v>174</v>
      </c>
      <c r="B170" s="8">
        <v>0</v>
      </c>
      <c r="C170" s="8">
        <v>309688</v>
      </c>
      <c r="D170" s="8">
        <f>B170+C170</f>
        <v>309688</v>
      </c>
      <c r="E170" s="3">
        <v>309688</v>
      </c>
      <c r="F170" s="8">
        <f>E170</f>
        <v>309688</v>
      </c>
      <c r="G170" s="18">
        <f>D170-F170</f>
        <v>0</v>
      </c>
      <c r="H170" s="86"/>
      <c r="I170" s="86"/>
    </row>
    <row r="171" spans="1:9" x14ac:dyDescent="0.2">
      <c r="A171" s="28"/>
      <c r="B171" s="8"/>
      <c r="C171" s="8"/>
      <c r="D171" s="8"/>
      <c r="E171" s="3"/>
      <c r="F171" s="8"/>
      <c r="G171" s="18">
        <f>B171-F171</f>
        <v>0</v>
      </c>
      <c r="H171" s="86"/>
      <c r="I171" s="86"/>
    </row>
    <row r="172" spans="1:9" ht="16.5" x14ac:dyDescent="0.2">
      <c r="A172" s="27" t="s">
        <v>175</v>
      </c>
      <c r="B172" s="7">
        <f>SUM(B173:B173)</f>
        <v>0</v>
      </c>
      <c r="C172" s="7">
        <f t="shared" ref="C172:D173" si="82">C173</f>
        <v>1978000</v>
      </c>
      <c r="D172" s="7">
        <f t="shared" si="82"/>
        <v>1978000</v>
      </c>
      <c r="E172" s="7">
        <f>E173</f>
        <v>1978000</v>
      </c>
      <c r="F172" s="7">
        <f t="shared" ref="F172:G172" si="83">SUM(F173:F173)</f>
        <v>1978000</v>
      </c>
      <c r="G172" s="59">
        <f t="shared" si="83"/>
        <v>0</v>
      </c>
      <c r="H172" s="86"/>
      <c r="I172" s="86"/>
    </row>
    <row r="173" spans="1:9" x14ac:dyDescent="0.2">
      <c r="A173" s="27" t="s">
        <v>176</v>
      </c>
      <c r="B173" s="7">
        <f>SUM(B174:B177)</f>
        <v>0</v>
      </c>
      <c r="C173" s="7">
        <f t="shared" si="82"/>
        <v>1978000</v>
      </c>
      <c r="D173" s="7">
        <f t="shared" si="82"/>
        <v>1978000</v>
      </c>
      <c r="E173" s="7">
        <f>E174</f>
        <v>1978000</v>
      </c>
      <c r="F173" s="7">
        <f t="shared" ref="F173:G173" si="84">F174</f>
        <v>1978000</v>
      </c>
      <c r="G173" s="59">
        <f t="shared" si="84"/>
        <v>0</v>
      </c>
      <c r="H173" s="86"/>
      <c r="I173" s="86"/>
    </row>
    <row r="174" spans="1:9" ht="6.75" customHeight="1" x14ac:dyDescent="0.2">
      <c r="A174" s="28" t="s">
        <v>177</v>
      </c>
      <c r="B174" s="8">
        <v>0</v>
      </c>
      <c r="C174" s="8">
        <v>1978000</v>
      </c>
      <c r="D174" s="8">
        <f>B174+C174</f>
        <v>1978000</v>
      </c>
      <c r="E174" s="3">
        <v>1978000</v>
      </c>
      <c r="F174" s="8">
        <f>E174</f>
        <v>1978000</v>
      </c>
      <c r="G174" s="18">
        <f>D174-F174</f>
        <v>0</v>
      </c>
      <c r="H174" s="86"/>
      <c r="I174" s="86"/>
    </row>
    <row r="175" spans="1:9" x14ac:dyDescent="0.2">
      <c r="A175" s="28"/>
      <c r="B175" s="8"/>
      <c r="C175" s="8"/>
      <c r="D175" s="8"/>
      <c r="E175" s="3"/>
      <c r="F175" s="8"/>
      <c r="G175" s="18"/>
      <c r="H175" s="86"/>
      <c r="I175" s="86"/>
    </row>
    <row r="176" spans="1:9" ht="16.5" x14ac:dyDescent="0.2">
      <c r="A176" s="35" t="s">
        <v>95</v>
      </c>
      <c r="B176" s="36">
        <v>0</v>
      </c>
      <c r="C176" s="37">
        <f>C177</f>
        <v>0</v>
      </c>
      <c r="D176" s="37">
        <f>D177</f>
        <v>0</v>
      </c>
      <c r="E176" s="37">
        <f>E177</f>
        <v>0</v>
      </c>
      <c r="F176" s="37">
        <f t="shared" ref="F176:G176" si="85">F177</f>
        <v>0</v>
      </c>
      <c r="G176" s="61">
        <f t="shared" si="85"/>
        <v>0</v>
      </c>
      <c r="H176" s="86"/>
      <c r="I176" s="86"/>
    </row>
    <row r="177" spans="1:9" ht="16.5" x14ac:dyDescent="0.2">
      <c r="A177" s="38" t="s">
        <v>105</v>
      </c>
      <c r="B177" s="39"/>
      <c r="C177" s="39">
        <v>0</v>
      </c>
      <c r="D177" s="39">
        <f>B177+C177</f>
        <v>0</v>
      </c>
      <c r="E177" s="40">
        <v>0</v>
      </c>
      <c r="F177" s="39">
        <v>0</v>
      </c>
      <c r="G177" s="41">
        <f>D177-F177</f>
        <v>0</v>
      </c>
      <c r="H177" s="86"/>
      <c r="I177" s="86"/>
    </row>
    <row r="178" spans="1:9" x14ac:dyDescent="0.2">
      <c r="A178" s="38"/>
      <c r="B178" s="39"/>
      <c r="C178" s="39"/>
      <c r="D178" s="39"/>
      <c r="E178" s="40"/>
      <c r="F178" s="39"/>
      <c r="G178" s="41"/>
      <c r="H178" s="86"/>
      <c r="I178" s="88"/>
    </row>
    <row r="179" spans="1:9" x14ac:dyDescent="0.2">
      <c r="A179" s="38" t="s">
        <v>106</v>
      </c>
      <c r="B179" s="39"/>
      <c r="C179" s="40">
        <f>C180</f>
        <v>200000</v>
      </c>
      <c r="D179" s="40">
        <f>D180</f>
        <v>200000</v>
      </c>
      <c r="E179" s="40">
        <f>E180</f>
        <v>200000</v>
      </c>
      <c r="F179" s="40">
        <f t="shared" ref="F179:G179" si="86">F180</f>
        <v>200000</v>
      </c>
      <c r="G179" s="62">
        <f t="shared" si="86"/>
        <v>0</v>
      </c>
      <c r="H179" s="86"/>
      <c r="I179" s="86"/>
    </row>
    <row r="180" spans="1:9" x14ac:dyDescent="0.2">
      <c r="A180" s="42" t="s">
        <v>107</v>
      </c>
      <c r="B180" s="39"/>
      <c r="C180" s="43">
        <v>200000</v>
      </c>
      <c r="D180" s="44">
        <f>B180+C180</f>
        <v>200000</v>
      </c>
      <c r="E180" s="44">
        <v>200000</v>
      </c>
      <c r="F180" s="44">
        <v>200000</v>
      </c>
      <c r="G180" s="63">
        <f>D180-F180</f>
        <v>0</v>
      </c>
      <c r="H180" s="86"/>
      <c r="I180" s="86"/>
    </row>
    <row r="181" spans="1:9" x14ac:dyDescent="0.2">
      <c r="A181" s="42"/>
      <c r="B181" s="39"/>
      <c r="C181" s="43"/>
      <c r="D181" s="40"/>
      <c r="E181" s="44"/>
      <c r="F181" s="44"/>
      <c r="G181" s="63"/>
      <c r="H181" s="86"/>
      <c r="I181" s="88"/>
    </row>
    <row r="182" spans="1:9" ht="16.5" x14ac:dyDescent="0.2">
      <c r="A182" s="38" t="s">
        <v>108</v>
      </c>
      <c r="B182" s="39"/>
      <c r="C182" s="39">
        <f>C183</f>
        <v>12901634.630000001</v>
      </c>
      <c r="D182" s="39">
        <f t="shared" ref="D182:G183" si="87">D183</f>
        <v>12901634.630000001</v>
      </c>
      <c r="E182" s="39">
        <f t="shared" si="87"/>
        <v>12901634.630000001</v>
      </c>
      <c r="F182" s="39">
        <f t="shared" si="87"/>
        <v>12901634.630000001</v>
      </c>
      <c r="G182" s="63">
        <f t="shared" ref="G182" si="88">D182-F182</f>
        <v>0</v>
      </c>
      <c r="H182" s="86"/>
      <c r="I182" s="86"/>
    </row>
    <row r="183" spans="1:9" x14ac:dyDescent="0.2">
      <c r="A183" s="42" t="s">
        <v>109</v>
      </c>
      <c r="B183" s="39"/>
      <c r="C183" s="43">
        <v>12901634.630000001</v>
      </c>
      <c r="D183" s="43">
        <f>C183+B183</f>
        <v>12901634.630000001</v>
      </c>
      <c r="E183" s="43">
        <v>12901634.630000001</v>
      </c>
      <c r="F183" s="43">
        <f>E183</f>
        <v>12901634.630000001</v>
      </c>
      <c r="G183" s="64">
        <f t="shared" si="87"/>
        <v>0</v>
      </c>
      <c r="H183" s="86"/>
      <c r="I183" s="86"/>
    </row>
    <row r="184" spans="1:9" x14ac:dyDescent="0.2">
      <c r="A184" s="42"/>
      <c r="B184" s="39"/>
      <c r="C184" s="43">
        <v>0</v>
      </c>
      <c r="D184" s="43">
        <v>0</v>
      </c>
      <c r="E184" s="44">
        <v>0</v>
      </c>
      <c r="F184" s="44">
        <v>0</v>
      </c>
      <c r="G184" s="63">
        <v>0</v>
      </c>
      <c r="H184" s="86"/>
      <c r="I184" s="86"/>
    </row>
    <row r="185" spans="1:9" x14ac:dyDescent="0.2">
      <c r="A185" s="35" t="s">
        <v>96</v>
      </c>
      <c r="B185" s="36">
        <v>0</v>
      </c>
      <c r="C185" s="36">
        <v>0</v>
      </c>
      <c r="D185" s="36">
        <v>0</v>
      </c>
      <c r="E185" s="37">
        <v>0</v>
      </c>
      <c r="F185" s="36">
        <v>0</v>
      </c>
      <c r="G185" s="45">
        <f t="shared" ref="G185:G190" si="89">B185-F185</f>
        <v>0</v>
      </c>
      <c r="H185" s="86"/>
      <c r="I185" s="86"/>
    </row>
    <row r="186" spans="1:9" ht="15" thickBot="1" x14ac:dyDescent="0.25">
      <c r="A186" s="79" t="s">
        <v>97</v>
      </c>
      <c r="B186" s="83">
        <v>0</v>
      </c>
      <c r="C186" s="83">
        <v>0</v>
      </c>
      <c r="D186" s="83">
        <v>0</v>
      </c>
      <c r="E186" s="84">
        <v>0</v>
      </c>
      <c r="F186" s="83">
        <v>0</v>
      </c>
      <c r="G186" s="85">
        <f t="shared" si="89"/>
        <v>0</v>
      </c>
      <c r="H186" s="86"/>
      <c r="I186" s="86"/>
    </row>
    <row r="187" spans="1:9" ht="15" thickTop="1" x14ac:dyDescent="0.2">
      <c r="A187" s="28" t="s">
        <v>98</v>
      </c>
      <c r="B187" s="13"/>
      <c r="C187" s="13">
        <v>0</v>
      </c>
      <c r="D187" s="13"/>
      <c r="E187" s="4"/>
      <c r="F187" s="13">
        <v>0</v>
      </c>
      <c r="G187" s="18">
        <f t="shared" si="89"/>
        <v>0</v>
      </c>
      <c r="H187" s="86"/>
      <c r="I187" s="86"/>
    </row>
    <row r="188" spans="1:9" ht="14.25" x14ac:dyDescent="0.2">
      <c r="A188" s="28" t="s">
        <v>95</v>
      </c>
      <c r="B188" s="13">
        <v>0</v>
      </c>
      <c r="C188" s="13">
        <v>0</v>
      </c>
      <c r="D188" s="13">
        <v>0</v>
      </c>
      <c r="E188" s="4">
        <v>0</v>
      </c>
      <c r="F188" s="13">
        <v>0</v>
      </c>
      <c r="G188" s="18">
        <f t="shared" si="89"/>
        <v>0</v>
      </c>
      <c r="H188" s="86"/>
      <c r="I188" s="86"/>
    </row>
    <row r="189" spans="1:9" ht="14.25" x14ac:dyDescent="0.2">
      <c r="A189" s="28" t="s">
        <v>99</v>
      </c>
      <c r="B189" s="13">
        <v>0</v>
      </c>
      <c r="C189" s="13">
        <v>0</v>
      </c>
      <c r="D189" s="13">
        <v>0</v>
      </c>
      <c r="E189" s="4">
        <v>0</v>
      </c>
      <c r="F189" s="13">
        <v>0</v>
      </c>
      <c r="G189" s="18">
        <f t="shared" si="89"/>
        <v>0</v>
      </c>
      <c r="H189" s="86"/>
      <c r="I189" s="86"/>
    </row>
    <row r="190" spans="1:9" ht="30" x14ac:dyDescent="0.2">
      <c r="A190" s="26" t="s">
        <v>100</v>
      </c>
      <c r="B190" s="14">
        <v>0</v>
      </c>
      <c r="C190" s="14">
        <v>0</v>
      </c>
      <c r="D190" s="14">
        <v>0</v>
      </c>
      <c r="E190" s="12">
        <v>0</v>
      </c>
      <c r="F190" s="14">
        <v>0</v>
      </c>
      <c r="G190" s="18">
        <f t="shared" si="89"/>
        <v>0</v>
      </c>
      <c r="H190" s="86"/>
      <c r="I190" s="86"/>
    </row>
    <row r="191" spans="1:9" ht="14.25" x14ac:dyDescent="0.2">
      <c r="A191" s="28" t="s">
        <v>101</v>
      </c>
      <c r="B191" s="13">
        <v>0</v>
      </c>
      <c r="C191" s="13">
        <v>0</v>
      </c>
      <c r="D191" s="13">
        <v>0</v>
      </c>
      <c r="E191" s="4">
        <v>0</v>
      </c>
      <c r="F191" s="13"/>
      <c r="G191" s="19">
        <v>0</v>
      </c>
      <c r="H191" s="86"/>
      <c r="I191" s="86"/>
    </row>
    <row r="192" spans="1:9" ht="15.75" customHeight="1" x14ac:dyDescent="0.2">
      <c r="A192" s="28"/>
      <c r="B192" s="6"/>
      <c r="C192" s="93">
        <v>1982.6</v>
      </c>
      <c r="D192" s="93">
        <f>C192+B192</f>
        <v>1982.6</v>
      </c>
      <c r="E192" s="93">
        <v>1982.6</v>
      </c>
      <c r="F192" s="93">
        <f>E192</f>
        <v>1982.6</v>
      </c>
      <c r="G192" s="94">
        <v>0</v>
      </c>
      <c r="H192" s="86"/>
      <c r="I192" s="86"/>
    </row>
    <row r="193" spans="1:9" ht="18.75" customHeight="1" thickBot="1" x14ac:dyDescent="0.25">
      <c r="A193" s="31"/>
      <c r="B193" s="34">
        <f>B86+B70+B60+B26+B10</f>
        <v>33101413</v>
      </c>
      <c r="C193" s="34">
        <f t="shared" ref="C193:D193" si="90">C86+C70+C60+C26+C10</f>
        <v>22071263.880000003</v>
      </c>
      <c r="D193" s="34">
        <f>D86+D70+D60+D26+D10+D192</f>
        <v>55179140.200000003</v>
      </c>
      <c r="E193" s="34">
        <f>E86+E70+E60+E26+E10+E192</f>
        <v>55179140.159999996</v>
      </c>
      <c r="F193" s="34">
        <f t="shared" ref="F193:G193" si="91">F86+F70+F60+F26+F10+F192</f>
        <v>55179140.159999996</v>
      </c>
      <c r="G193" s="34">
        <f t="shared" si="91"/>
        <v>4.0000000735744834E-2</v>
      </c>
      <c r="H193" s="86"/>
      <c r="I193" s="86"/>
    </row>
    <row r="194" spans="1:9" ht="13.5" thickTop="1" x14ac:dyDescent="0.2">
      <c r="H194" s="86"/>
      <c r="I194" s="86"/>
    </row>
    <row r="195" spans="1:9" x14ac:dyDescent="0.2">
      <c r="H195" s="86"/>
      <c r="I195" s="86"/>
    </row>
    <row r="196" spans="1:9" x14ac:dyDescent="0.2">
      <c r="H196" s="86"/>
      <c r="I196" s="86"/>
    </row>
    <row r="197" spans="1:9" x14ac:dyDescent="0.2">
      <c r="H197" s="92"/>
      <c r="I197" s="86"/>
    </row>
    <row r="198" spans="1:9" x14ac:dyDescent="0.2">
      <c r="H198" s="86"/>
      <c r="I198" s="89"/>
    </row>
    <row r="199" spans="1:9" ht="16.5" x14ac:dyDescent="0.25">
      <c r="A199" s="67" t="s">
        <v>171</v>
      </c>
      <c r="B199" s="67"/>
      <c r="C199" s="68"/>
      <c r="D199" s="69"/>
      <c r="E199" s="69"/>
    </row>
    <row r="200" spans="1:9" ht="16.5" x14ac:dyDescent="0.25">
      <c r="A200" s="67"/>
      <c r="B200" s="67"/>
      <c r="C200" s="68"/>
      <c r="D200" s="69"/>
      <c r="E200" s="69"/>
    </row>
    <row r="201" spans="1:9" ht="18" x14ac:dyDescent="0.3">
      <c r="A201" s="70" t="s">
        <v>180</v>
      </c>
      <c r="B201" s="71"/>
      <c r="C201" s="72"/>
      <c r="D201" s="69"/>
      <c r="E201" s="69"/>
    </row>
    <row r="202" spans="1:9" ht="18" x14ac:dyDescent="0.3">
      <c r="A202" s="73" t="s">
        <v>172</v>
      </c>
      <c r="B202" s="74"/>
      <c r="C202" s="75"/>
      <c r="D202" s="69"/>
      <c r="E202" s="69"/>
      <c r="G202" s="1"/>
    </row>
    <row r="209" spans="1:1" x14ac:dyDescent="0.2">
      <c r="A209" t="s">
        <v>181</v>
      </c>
    </row>
  </sheetData>
  <mergeCells count="7">
    <mergeCell ref="A1:G1"/>
    <mergeCell ref="A3:G3"/>
    <mergeCell ref="A4:G4"/>
    <mergeCell ref="A5:G5"/>
    <mergeCell ref="A7:A8"/>
    <mergeCell ref="B7:F7"/>
    <mergeCell ref="G7:G8"/>
  </mergeCells>
  <pageMargins left="0.47244094488188981" right="0.35433070866141736" top="0.19685039370078741" bottom="0.82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opLeftCell="A187" zoomScale="124" zoomScaleNormal="124" workbookViewId="0">
      <selection activeCell="A4" sqref="A4:G4"/>
    </sheetView>
  </sheetViews>
  <sheetFormatPr baseColWidth="10" defaultRowHeight="12.75" x14ac:dyDescent="0.2"/>
  <cols>
    <col min="1" max="1" width="41.140625" customWidth="1"/>
    <col min="2" max="2" width="14.42578125" customWidth="1"/>
    <col min="3" max="3" width="12.42578125" customWidth="1"/>
    <col min="4" max="4" width="15.42578125" customWidth="1"/>
    <col min="5" max="5" width="15.85546875" customWidth="1"/>
    <col min="6" max="6" width="14.28515625" customWidth="1"/>
    <col min="7" max="7" width="15.28515625" customWidth="1"/>
    <col min="9" max="9" width="20.42578125" customWidth="1"/>
    <col min="11" max="11" width="13.28515625" bestFit="1" customWidth="1"/>
  </cols>
  <sheetData>
    <row r="1" spans="1:9" ht="18" x14ac:dyDescent="0.25">
      <c r="A1" s="95"/>
      <c r="B1" s="95"/>
      <c r="C1" s="95"/>
      <c r="D1" s="95"/>
      <c r="E1" s="95"/>
      <c r="F1" s="95"/>
      <c r="G1" s="95"/>
    </row>
    <row r="3" spans="1:9" ht="15.75" x14ac:dyDescent="0.25">
      <c r="A3" s="96" t="s">
        <v>87</v>
      </c>
      <c r="B3" s="96"/>
      <c r="C3" s="96"/>
      <c r="D3" s="96"/>
      <c r="E3" s="96"/>
      <c r="F3" s="96"/>
      <c r="G3" s="96"/>
    </row>
    <row r="4" spans="1:9" x14ac:dyDescent="0.2">
      <c r="A4" s="97" t="s">
        <v>112</v>
      </c>
      <c r="B4" s="97"/>
      <c r="C4" s="97"/>
      <c r="D4" s="97"/>
      <c r="E4" s="97"/>
      <c r="F4" s="97"/>
      <c r="G4" s="97"/>
    </row>
    <row r="5" spans="1:9" ht="15.75" x14ac:dyDescent="0.25">
      <c r="A5" s="96" t="s">
        <v>183</v>
      </c>
      <c r="B5" s="96"/>
      <c r="C5" s="96"/>
      <c r="D5" s="96"/>
      <c r="E5" s="96"/>
      <c r="F5" s="96"/>
      <c r="G5" s="96"/>
    </row>
    <row r="6" spans="1:9" ht="13.5" thickBot="1" x14ac:dyDescent="0.25"/>
    <row r="7" spans="1:9" ht="14.25" thickTop="1" thickBot="1" x14ac:dyDescent="0.25">
      <c r="A7" s="98" t="s">
        <v>84</v>
      </c>
      <c r="B7" s="100" t="s">
        <v>103</v>
      </c>
      <c r="C7" s="100"/>
      <c r="D7" s="100"/>
      <c r="E7" s="100"/>
      <c r="F7" s="100"/>
      <c r="G7" s="101" t="s">
        <v>91</v>
      </c>
    </row>
    <row r="8" spans="1:9" ht="37.5" customHeight="1" thickBot="1" x14ac:dyDescent="0.25">
      <c r="A8" s="99"/>
      <c r="B8" s="32" t="s">
        <v>85</v>
      </c>
      <c r="C8" s="32" t="s">
        <v>86</v>
      </c>
      <c r="D8" s="32" t="s">
        <v>88</v>
      </c>
      <c r="E8" s="32" t="s">
        <v>89</v>
      </c>
      <c r="F8" s="32" t="s">
        <v>90</v>
      </c>
      <c r="G8" s="102"/>
      <c r="H8" s="86"/>
      <c r="I8" s="86"/>
    </row>
    <row r="9" spans="1:9" x14ac:dyDescent="0.2">
      <c r="A9" s="25"/>
      <c r="B9" s="6"/>
      <c r="C9" s="6"/>
      <c r="D9" s="6"/>
      <c r="E9" s="6"/>
      <c r="F9" s="6"/>
      <c r="G9" s="23"/>
      <c r="H9" s="86"/>
      <c r="I9" s="86"/>
    </row>
    <row r="10" spans="1:9" ht="15" x14ac:dyDescent="0.2">
      <c r="A10" s="26" t="s">
        <v>117</v>
      </c>
      <c r="B10" s="51">
        <f>B11+B14+B22+B24</f>
        <v>1475000</v>
      </c>
      <c r="C10" s="51">
        <f t="shared" ref="C10:G10" si="0">C11+C14+C22+C24</f>
        <v>0</v>
      </c>
      <c r="D10" s="51">
        <f t="shared" si="0"/>
        <v>1475000</v>
      </c>
      <c r="E10" s="51">
        <f t="shared" si="0"/>
        <v>1047876.1399999999</v>
      </c>
      <c r="F10" s="51">
        <f t="shared" si="0"/>
        <v>1047876.1399999999</v>
      </c>
      <c r="G10" s="52">
        <f t="shared" si="0"/>
        <v>427123.86000000004</v>
      </c>
      <c r="H10" s="86"/>
      <c r="I10" s="86"/>
    </row>
    <row r="11" spans="1:9" x14ac:dyDescent="0.2">
      <c r="A11" s="46" t="s">
        <v>110</v>
      </c>
      <c r="B11" s="50">
        <f>B12+B13</f>
        <v>75000</v>
      </c>
      <c r="C11" s="50">
        <f t="shared" ref="C11:G11" si="1">C12+C13</f>
        <v>0</v>
      </c>
      <c r="D11" s="50">
        <f t="shared" si="1"/>
        <v>75000</v>
      </c>
      <c r="E11" s="50">
        <f t="shared" si="1"/>
        <v>0</v>
      </c>
      <c r="F11" s="50">
        <f t="shared" si="1"/>
        <v>0</v>
      </c>
      <c r="G11" s="58">
        <f t="shared" si="1"/>
        <v>75000</v>
      </c>
      <c r="H11" s="86"/>
      <c r="I11" s="86"/>
    </row>
    <row r="12" spans="1:9" ht="18" x14ac:dyDescent="0.2">
      <c r="A12" s="47" t="s">
        <v>111</v>
      </c>
      <c r="B12" s="48">
        <v>25000</v>
      </c>
      <c r="C12" s="48">
        <v>0</v>
      </c>
      <c r="D12" s="48">
        <f>B12+C12</f>
        <v>25000</v>
      </c>
      <c r="E12" s="48">
        <v>0</v>
      </c>
      <c r="F12" s="48">
        <f>E12</f>
        <v>0</v>
      </c>
      <c r="G12" s="49">
        <f>D12-E12</f>
        <v>25000</v>
      </c>
      <c r="H12" s="86"/>
      <c r="I12" s="86"/>
    </row>
    <row r="13" spans="1:9" ht="36" x14ac:dyDescent="0.2">
      <c r="A13" s="47" t="s">
        <v>113</v>
      </c>
      <c r="B13" s="48">
        <v>50000</v>
      </c>
      <c r="C13" s="48">
        <v>0</v>
      </c>
      <c r="D13" s="48">
        <f>B13+C13</f>
        <v>50000</v>
      </c>
      <c r="E13" s="48">
        <v>0</v>
      </c>
      <c r="F13" s="48">
        <f>E13</f>
        <v>0</v>
      </c>
      <c r="G13" s="49">
        <f>D13-E13</f>
        <v>50000</v>
      </c>
      <c r="H13" s="86"/>
      <c r="I13" s="86"/>
    </row>
    <row r="14" spans="1:9" x14ac:dyDescent="0.2">
      <c r="A14" s="53" t="s">
        <v>114</v>
      </c>
      <c r="B14" s="50">
        <f>B15+B20</f>
        <v>1400000</v>
      </c>
      <c r="C14" s="50">
        <f t="shared" ref="C14:G14" si="2">C15+C20</f>
        <v>0</v>
      </c>
      <c r="D14" s="50">
        <f t="shared" si="2"/>
        <v>1400000</v>
      </c>
      <c r="E14" s="50">
        <f t="shared" si="2"/>
        <v>1047876.1399999999</v>
      </c>
      <c r="F14" s="50">
        <f t="shared" si="2"/>
        <v>1047876.1399999999</v>
      </c>
      <c r="G14" s="58">
        <f t="shared" si="2"/>
        <v>352123.86000000004</v>
      </c>
      <c r="H14" s="86"/>
      <c r="I14" s="86"/>
    </row>
    <row r="15" spans="1:9" x14ac:dyDescent="0.2">
      <c r="A15" s="27" t="s">
        <v>115</v>
      </c>
      <c r="B15" s="2">
        <f>SUM(B16:B19)</f>
        <v>1200000</v>
      </c>
      <c r="C15" s="2">
        <f t="shared" ref="C15:G15" si="3">SUM(C16:C19)</f>
        <v>0</v>
      </c>
      <c r="D15" s="2">
        <f t="shared" si="3"/>
        <v>1200000</v>
      </c>
      <c r="E15" s="2">
        <f t="shared" si="3"/>
        <v>867242.1399999999</v>
      </c>
      <c r="F15" s="2">
        <f t="shared" si="3"/>
        <v>867242.1399999999</v>
      </c>
      <c r="G15" s="17">
        <f t="shared" si="3"/>
        <v>332757.86000000004</v>
      </c>
      <c r="H15" s="86"/>
      <c r="I15" s="86"/>
    </row>
    <row r="16" spans="1:9" x14ac:dyDescent="0.2">
      <c r="A16" s="28" t="s">
        <v>83</v>
      </c>
      <c r="B16" s="3">
        <v>1100000</v>
      </c>
      <c r="C16" s="3">
        <v>0</v>
      </c>
      <c r="D16" s="3">
        <f>B16+C16</f>
        <v>1100000</v>
      </c>
      <c r="E16" s="3">
        <v>892667.88</v>
      </c>
      <c r="F16" s="3">
        <f>E16</f>
        <v>892667.88</v>
      </c>
      <c r="G16" s="18">
        <f>D16-F16</f>
        <v>207332.12</v>
      </c>
      <c r="H16" s="86"/>
      <c r="I16" s="86"/>
    </row>
    <row r="17" spans="1:11" x14ac:dyDescent="0.2">
      <c r="A17" s="28" t="s">
        <v>82</v>
      </c>
      <c r="B17" s="3">
        <v>350000</v>
      </c>
      <c r="C17" s="3">
        <v>0</v>
      </c>
      <c r="D17" s="3">
        <f t="shared" ref="D17:D19" si="4">B17+C17</f>
        <v>350000</v>
      </c>
      <c r="E17" s="3">
        <v>267909.8</v>
      </c>
      <c r="F17" s="3">
        <f t="shared" ref="F17:F19" si="5">E17</f>
        <v>267909.8</v>
      </c>
      <c r="G17" s="18">
        <f t="shared" ref="G17:G19" si="6">D17-F17</f>
        <v>82090.200000000012</v>
      </c>
      <c r="H17" s="86"/>
      <c r="I17" s="86"/>
    </row>
    <row r="18" spans="1:11" x14ac:dyDescent="0.2">
      <c r="A18" s="28" t="s">
        <v>81</v>
      </c>
      <c r="B18" s="3">
        <v>150000</v>
      </c>
      <c r="C18" s="3">
        <v>0</v>
      </c>
      <c r="D18" s="3">
        <f t="shared" si="4"/>
        <v>150000</v>
      </c>
      <c r="E18" s="3">
        <v>100950.8</v>
      </c>
      <c r="F18" s="3">
        <f t="shared" si="5"/>
        <v>100950.8</v>
      </c>
      <c r="G18" s="18">
        <f t="shared" si="6"/>
        <v>49049.2</v>
      </c>
      <c r="H18" s="86"/>
      <c r="I18" s="86"/>
    </row>
    <row r="19" spans="1:11" x14ac:dyDescent="0.2">
      <c r="A19" s="28" t="s">
        <v>80</v>
      </c>
      <c r="B19" s="3">
        <v>-400000</v>
      </c>
      <c r="C19" s="3">
        <v>0</v>
      </c>
      <c r="D19" s="3">
        <f t="shared" si="4"/>
        <v>-400000</v>
      </c>
      <c r="E19" s="3">
        <v>-394286.34</v>
      </c>
      <c r="F19" s="3">
        <f t="shared" si="5"/>
        <v>-394286.34</v>
      </c>
      <c r="G19" s="18">
        <f t="shared" si="6"/>
        <v>-5713.6599999999744</v>
      </c>
      <c r="H19" s="86"/>
      <c r="I19" s="86"/>
    </row>
    <row r="20" spans="1:11" x14ac:dyDescent="0.2">
      <c r="A20" s="27" t="s">
        <v>116</v>
      </c>
      <c r="B20" s="2">
        <f>SUM(B21:B21)</f>
        <v>200000</v>
      </c>
      <c r="C20" s="2">
        <f t="shared" ref="C20:G20" si="7">SUM(C21:C21)</f>
        <v>0</v>
      </c>
      <c r="D20" s="2">
        <f t="shared" si="7"/>
        <v>200000</v>
      </c>
      <c r="E20" s="2">
        <f t="shared" si="7"/>
        <v>180634</v>
      </c>
      <c r="F20" s="2">
        <f t="shared" si="7"/>
        <v>180634</v>
      </c>
      <c r="G20" s="17">
        <f t="shared" si="7"/>
        <v>19366</v>
      </c>
      <c r="H20" s="86"/>
      <c r="I20" s="86"/>
    </row>
    <row r="21" spans="1:11" x14ac:dyDescent="0.2">
      <c r="A21" s="28" t="s">
        <v>79</v>
      </c>
      <c r="B21" s="3">
        <v>200000</v>
      </c>
      <c r="C21" s="3">
        <v>0</v>
      </c>
      <c r="D21" s="3">
        <f>B21+C21</f>
        <v>200000</v>
      </c>
      <c r="E21" s="3">
        <v>180634</v>
      </c>
      <c r="F21" s="3">
        <f>E21</f>
        <v>180634</v>
      </c>
      <c r="G21" s="18">
        <f>D21-F21</f>
        <v>19366</v>
      </c>
      <c r="H21" s="86"/>
      <c r="I21" s="86"/>
    </row>
    <row r="22" spans="1:11" ht="30" x14ac:dyDescent="0.2">
      <c r="A22" s="26" t="s">
        <v>92</v>
      </c>
      <c r="B22" s="12">
        <v>0</v>
      </c>
      <c r="C22" s="12">
        <v>0</v>
      </c>
      <c r="D22" s="12">
        <f t="shared" ref="D22:D24" si="8">B22+C22</f>
        <v>0</v>
      </c>
      <c r="E22" s="12">
        <v>0</v>
      </c>
      <c r="F22" s="12">
        <v>0</v>
      </c>
      <c r="G22" s="16">
        <f t="shared" ref="G22" si="9">B22-F22</f>
        <v>0</v>
      </c>
      <c r="H22" s="86"/>
      <c r="I22" s="86"/>
      <c r="K22" s="65"/>
    </row>
    <row r="23" spans="1:11" ht="15" x14ac:dyDescent="0.2">
      <c r="A23" s="29"/>
      <c r="B23" s="11"/>
      <c r="C23" s="11"/>
      <c r="D23" s="11"/>
      <c r="E23" s="11"/>
      <c r="F23" s="11"/>
      <c r="G23" s="20"/>
      <c r="H23" s="86"/>
      <c r="I23" s="86"/>
    </row>
    <row r="24" spans="1:11" ht="15" x14ac:dyDescent="0.2">
      <c r="A24" s="26" t="s">
        <v>93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21">
        <v>0</v>
      </c>
      <c r="H24" s="86"/>
      <c r="I24" s="86"/>
    </row>
    <row r="25" spans="1:11" ht="15" x14ac:dyDescent="0.2">
      <c r="A25" s="29"/>
      <c r="B25" s="11"/>
      <c r="C25" s="11"/>
      <c r="D25" s="11"/>
      <c r="E25" s="11"/>
      <c r="F25" s="11"/>
      <c r="G25" s="22"/>
      <c r="H25" s="86"/>
      <c r="I25" s="86"/>
    </row>
    <row r="26" spans="1:11" ht="15" x14ac:dyDescent="0.2">
      <c r="A26" s="26" t="s">
        <v>118</v>
      </c>
      <c r="B26" s="12">
        <f>SUM(B27+B38+B45+B57)</f>
        <v>1761000</v>
      </c>
      <c r="C26" s="12">
        <f t="shared" ref="C26:G26" si="10">SUM(C27+C38+C45+C57)</f>
        <v>0</v>
      </c>
      <c r="D26" s="12">
        <f t="shared" si="10"/>
        <v>1761000</v>
      </c>
      <c r="E26" s="12">
        <f t="shared" si="10"/>
        <v>1791535.3100000003</v>
      </c>
      <c r="F26" s="12">
        <f t="shared" si="10"/>
        <v>1791535.3100000003</v>
      </c>
      <c r="G26" s="16">
        <f t="shared" si="10"/>
        <v>-30535.309999999939</v>
      </c>
      <c r="H26" s="86"/>
      <c r="I26" s="90">
        <f>1200*11</f>
        <v>13200</v>
      </c>
    </row>
    <row r="27" spans="1:11" x14ac:dyDescent="0.2">
      <c r="A27" s="27" t="s">
        <v>119</v>
      </c>
      <c r="B27" s="2">
        <f>SUM(B28:B37)</f>
        <v>873000</v>
      </c>
      <c r="C27" s="2">
        <f t="shared" ref="C27:G27" si="11">SUM(C28:C37)</f>
        <v>0</v>
      </c>
      <c r="D27" s="2">
        <f t="shared" si="11"/>
        <v>873000</v>
      </c>
      <c r="E27" s="2">
        <f t="shared" si="11"/>
        <v>829582.10000000009</v>
      </c>
      <c r="F27" s="2">
        <f t="shared" si="11"/>
        <v>829582.10000000009</v>
      </c>
      <c r="G27" s="17">
        <f t="shared" si="11"/>
        <v>43417.900000000081</v>
      </c>
      <c r="H27" s="86"/>
      <c r="I27" s="91">
        <f>13200*0.4</f>
        <v>5280</v>
      </c>
    </row>
    <row r="28" spans="1:11" x14ac:dyDescent="0.2">
      <c r="A28" s="28" t="s">
        <v>128</v>
      </c>
      <c r="B28" s="3">
        <v>0</v>
      </c>
      <c r="C28" s="3">
        <v>0</v>
      </c>
      <c r="D28" s="3">
        <f>B28+C28</f>
        <v>0</v>
      </c>
      <c r="E28" s="3">
        <v>0</v>
      </c>
      <c r="F28" s="3">
        <v>0</v>
      </c>
      <c r="G28" s="18">
        <f t="shared" ref="G28:G59" si="12">B28-F28</f>
        <v>0</v>
      </c>
      <c r="H28" s="86"/>
      <c r="I28" s="92">
        <f>SUM(I26:I27)</f>
        <v>18480</v>
      </c>
    </row>
    <row r="29" spans="1:11" x14ac:dyDescent="0.2">
      <c r="A29" s="28" t="s">
        <v>129</v>
      </c>
      <c r="B29" s="3">
        <v>800000</v>
      </c>
      <c r="C29" s="3">
        <v>0</v>
      </c>
      <c r="D29" s="3">
        <f t="shared" ref="D29:D37" si="13">B29+C29</f>
        <v>800000</v>
      </c>
      <c r="E29" s="3">
        <v>1001354.7</v>
      </c>
      <c r="F29" s="3">
        <f>E29</f>
        <v>1001354.7</v>
      </c>
      <c r="G29" s="18">
        <f>D29-F29</f>
        <v>-201354.69999999995</v>
      </c>
      <c r="H29" s="86"/>
      <c r="I29" s="86"/>
    </row>
    <row r="30" spans="1:11" x14ac:dyDescent="0.2">
      <c r="A30" s="28" t="s">
        <v>130</v>
      </c>
      <c r="B30" s="3">
        <v>8000</v>
      </c>
      <c r="C30" s="3">
        <v>0</v>
      </c>
      <c r="D30" s="3">
        <f t="shared" si="13"/>
        <v>8000</v>
      </c>
      <c r="E30" s="3">
        <v>4116.5</v>
      </c>
      <c r="F30" s="3">
        <f t="shared" ref="F30:F37" si="14">E30</f>
        <v>4116.5</v>
      </c>
      <c r="G30" s="18">
        <f t="shared" ref="G30:G37" si="15">D30-F30</f>
        <v>3883.5</v>
      </c>
      <c r="H30" s="86"/>
      <c r="I30" s="86"/>
    </row>
    <row r="31" spans="1:11" x14ac:dyDescent="0.2">
      <c r="A31" s="28" t="s">
        <v>78</v>
      </c>
      <c r="B31" s="3">
        <v>0</v>
      </c>
      <c r="C31" s="3">
        <v>0</v>
      </c>
      <c r="D31" s="3">
        <f t="shared" si="13"/>
        <v>0</v>
      </c>
      <c r="E31" s="3">
        <v>0</v>
      </c>
      <c r="F31" s="3">
        <f t="shared" si="14"/>
        <v>0</v>
      </c>
      <c r="G31" s="18">
        <f t="shared" si="15"/>
        <v>0</v>
      </c>
      <c r="H31" s="86"/>
      <c r="I31" s="86"/>
    </row>
    <row r="32" spans="1:11" ht="24.75" x14ac:dyDescent="0.2">
      <c r="A32" s="28" t="s">
        <v>131</v>
      </c>
      <c r="B32" s="3">
        <v>0</v>
      </c>
      <c r="C32" s="3">
        <v>0</v>
      </c>
      <c r="D32" s="3">
        <f t="shared" si="13"/>
        <v>0</v>
      </c>
      <c r="E32" s="3">
        <v>0</v>
      </c>
      <c r="F32" s="3">
        <f t="shared" si="14"/>
        <v>0</v>
      </c>
      <c r="G32" s="18">
        <f t="shared" si="15"/>
        <v>0</v>
      </c>
      <c r="H32" s="86"/>
      <c r="I32" s="86"/>
    </row>
    <row r="33" spans="1:9" x14ac:dyDescent="0.2">
      <c r="A33" s="28" t="s">
        <v>132</v>
      </c>
      <c r="B33" s="3">
        <v>0</v>
      </c>
      <c r="C33" s="3">
        <v>0</v>
      </c>
      <c r="D33" s="3">
        <f t="shared" si="13"/>
        <v>0</v>
      </c>
      <c r="E33" s="3">
        <v>63595</v>
      </c>
      <c r="F33" s="3">
        <f t="shared" si="14"/>
        <v>63595</v>
      </c>
      <c r="G33" s="18">
        <f t="shared" si="15"/>
        <v>-63595</v>
      </c>
      <c r="H33" s="86"/>
      <c r="I33" s="86"/>
    </row>
    <row r="34" spans="1:9" x14ac:dyDescent="0.2">
      <c r="A34" s="28" t="s">
        <v>133</v>
      </c>
      <c r="B34" s="3">
        <v>10000</v>
      </c>
      <c r="C34" s="3">
        <v>0</v>
      </c>
      <c r="D34" s="3">
        <f t="shared" si="13"/>
        <v>10000</v>
      </c>
      <c r="E34" s="3">
        <v>30787</v>
      </c>
      <c r="F34" s="3">
        <f t="shared" si="14"/>
        <v>30787</v>
      </c>
      <c r="G34" s="18">
        <f t="shared" si="15"/>
        <v>-20787</v>
      </c>
      <c r="H34" s="86"/>
      <c r="I34" s="86"/>
    </row>
    <row r="35" spans="1:9" x14ac:dyDescent="0.2">
      <c r="A35" s="28" t="s">
        <v>134</v>
      </c>
      <c r="B35" s="3">
        <v>0</v>
      </c>
      <c r="C35" s="3">
        <v>0</v>
      </c>
      <c r="D35" s="3">
        <f t="shared" si="13"/>
        <v>0</v>
      </c>
      <c r="E35" s="3">
        <v>1484</v>
      </c>
      <c r="F35" s="3">
        <f t="shared" si="14"/>
        <v>1484</v>
      </c>
      <c r="G35" s="18">
        <f t="shared" si="15"/>
        <v>-1484</v>
      </c>
      <c r="H35" s="86"/>
      <c r="I35" s="86"/>
    </row>
    <row r="36" spans="1:9" x14ac:dyDescent="0.2">
      <c r="A36" s="28" t="s">
        <v>135</v>
      </c>
      <c r="B36" s="3">
        <v>55000</v>
      </c>
      <c r="C36" s="3">
        <v>0</v>
      </c>
      <c r="D36" s="3">
        <f t="shared" si="13"/>
        <v>55000</v>
      </c>
      <c r="E36" s="3">
        <v>37792.1</v>
      </c>
      <c r="F36" s="3">
        <f t="shared" si="14"/>
        <v>37792.1</v>
      </c>
      <c r="G36" s="18">
        <f t="shared" si="15"/>
        <v>17207.900000000001</v>
      </c>
      <c r="H36" s="86"/>
      <c r="I36" s="86"/>
    </row>
    <row r="37" spans="1:9" x14ac:dyDescent="0.2">
      <c r="A37" s="28" t="s">
        <v>170</v>
      </c>
      <c r="B37" s="3">
        <v>0</v>
      </c>
      <c r="C37" s="3">
        <v>0</v>
      </c>
      <c r="D37" s="3">
        <f t="shared" si="13"/>
        <v>0</v>
      </c>
      <c r="E37" s="3">
        <v>-309547.2</v>
      </c>
      <c r="F37" s="3">
        <f t="shared" si="14"/>
        <v>-309547.2</v>
      </c>
      <c r="G37" s="18">
        <f t="shared" si="15"/>
        <v>309547.2</v>
      </c>
      <c r="H37" s="86"/>
      <c r="I37" s="86"/>
    </row>
    <row r="38" spans="1:9" ht="16.5" x14ac:dyDescent="0.2">
      <c r="A38" s="27" t="s">
        <v>120</v>
      </c>
      <c r="B38" s="2">
        <f>SUM(B39:B44)</f>
        <v>600000</v>
      </c>
      <c r="C38" s="2">
        <f t="shared" ref="C38:G38" si="16">SUM(C39:C44)</f>
        <v>0</v>
      </c>
      <c r="D38" s="2">
        <f t="shared" si="16"/>
        <v>600000</v>
      </c>
      <c r="E38" s="2">
        <f t="shared" si="16"/>
        <v>439990.14</v>
      </c>
      <c r="F38" s="2">
        <f t="shared" si="16"/>
        <v>439990.14</v>
      </c>
      <c r="G38" s="17">
        <f t="shared" si="16"/>
        <v>160009.85999999999</v>
      </c>
      <c r="H38" s="86"/>
      <c r="I38" s="86"/>
    </row>
    <row r="39" spans="1:9" x14ac:dyDescent="0.2">
      <c r="A39" s="28" t="s">
        <v>121</v>
      </c>
      <c r="B39" s="3">
        <v>65000</v>
      </c>
      <c r="C39" s="3">
        <v>0</v>
      </c>
      <c r="D39" s="3">
        <f>B39+C39</f>
        <v>65000</v>
      </c>
      <c r="E39" s="3">
        <v>67665</v>
      </c>
      <c r="F39" s="3">
        <f t="shared" ref="F39:F44" si="17">E39</f>
        <v>67665</v>
      </c>
      <c r="G39" s="18">
        <f>D39-F39</f>
        <v>-2665</v>
      </c>
      <c r="H39" s="86"/>
      <c r="I39" s="86"/>
    </row>
    <row r="40" spans="1:9" ht="16.5" x14ac:dyDescent="0.2">
      <c r="A40" s="28" t="s">
        <v>122</v>
      </c>
      <c r="B40" s="3">
        <v>450000</v>
      </c>
      <c r="C40" s="3">
        <v>0</v>
      </c>
      <c r="D40" s="3">
        <f>B40+C40</f>
        <v>450000</v>
      </c>
      <c r="E40" s="3">
        <v>370457.14</v>
      </c>
      <c r="F40" s="3">
        <f t="shared" si="17"/>
        <v>370457.14</v>
      </c>
      <c r="G40" s="18">
        <f>D40-F40</f>
        <v>79542.859999999986</v>
      </c>
      <c r="H40" s="86"/>
      <c r="I40" s="86"/>
    </row>
    <row r="41" spans="1:9" ht="24.75" x14ac:dyDescent="0.2">
      <c r="A41" s="28" t="s">
        <v>123</v>
      </c>
      <c r="B41" s="3">
        <v>20000</v>
      </c>
      <c r="C41" s="3">
        <v>0</v>
      </c>
      <c r="D41" s="3">
        <f>B41+C41</f>
        <v>20000</v>
      </c>
      <c r="E41" s="3">
        <v>0</v>
      </c>
      <c r="F41" s="3">
        <f t="shared" si="17"/>
        <v>0</v>
      </c>
      <c r="G41" s="18">
        <f t="shared" si="12"/>
        <v>20000</v>
      </c>
      <c r="H41" s="86"/>
      <c r="I41" s="86"/>
    </row>
    <row r="42" spans="1:9" ht="24.75" x14ac:dyDescent="0.2">
      <c r="A42" s="28" t="s">
        <v>124</v>
      </c>
      <c r="B42" s="3">
        <v>10000</v>
      </c>
      <c r="C42" s="3">
        <v>0</v>
      </c>
      <c r="D42" s="3">
        <f t="shared" ref="D42:D44" si="18">B42+C42</f>
        <v>10000</v>
      </c>
      <c r="E42" s="3">
        <v>1868</v>
      </c>
      <c r="F42" s="3">
        <f t="shared" si="17"/>
        <v>1868</v>
      </c>
      <c r="G42" s="18">
        <f t="shared" si="12"/>
        <v>8132</v>
      </c>
      <c r="H42" s="86"/>
      <c r="I42" s="86"/>
    </row>
    <row r="43" spans="1:9" ht="33" x14ac:dyDescent="0.2">
      <c r="A43" s="28" t="s">
        <v>125</v>
      </c>
      <c r="B43" s="3">
        <v>50000</v>
      </c>
      <c r="C43" s="3">
        <v>0</v>
      </c>
      <c r="D43" s="3">
        <f t="shared" si="18"/>
        <v>50000</v>
      </c>
      <c r="E43" s="3">
        <v>0</v>
      </c>
      <c r="F43" s="3">
        <f t="shared" si="17"/>
        <v>0</v>
      </c>
      <c r="G43" s="18">
        <f t="shared" si="12"/>
        <v>50000</v>
      </c>
      <c r="H43" s="86"/>
      <c r="I43" s="86"/>
    </row>
    <row r="44" spans="1:9" ht="24.75" x14ac:dyDescent="0.2">
      <c r="A44" s="28" t="s">
        <v>126</v>
      </c>
      <c r="B44" s="3">
        <v>5000</v>
      </c>
      <c r="C44" s="3"/>
      <c r="D44" s="3">
        <f t="shared" si="18"/>
        <v>5000</v>
      </c>
      <c r="E44" s="3">
        <v>0</v>
      </c>
      <c r="F44" s="3">
        <f t="shared" si="17"/>
        <v>0</v>
      </c>
      <c r="G44" s="18">
        <f t="shared" si="12"/>
        <v>5000</v>
      </c>
      <c r="H44" s="86"/>
      <c r="I44" s="86"/>
    </row>
    <row r="45" spans="1:9" ht="16.5" x14ac:dyDescent="0.2">
      <c r="A45" s="27" t="s">
        <v>136</v>
      </c>
      <c r="B45" s="2">
        <f>SUM(B46:B56)</f>
        <v>288000</v>
      </c>
      <c r="C45" s="2">
        <f t="shared" ref="C45:G45" si="19">SUM(C46:C56)</f>
        <v>0</v>
      </c>
      <c r="D45" s="2">
        <f t="shared" si="19"/>
        <v>288000</v>
      </c>
      <c r="E45" s="2">
        <f t="shared" si="19"/>
        <v>521963.07</v>
      </c>
      <c r="F45" s="2">
        <f t="shared" si="19"/>
        <v>521963.07</v>
      </c>
      <c r="G45" s="17">
        <f t="shared" si="19"/>
        <v>-233963.07</v>
      </c>
      <c r="H45" s="86"/>
      <c r="I45" s="86"/>
    </row>
    <row r="46" spans="1:9" x14ac:dyDescent="0.2">
      <c r="A46" s="28" t="s">
        <v>137</v>
      </c>
      <c r="B46" s="3">
        <v>18000</v>
      </c>
      <c r="C46" s="3">
        <v>0</v>
      </c>
      <c r="D46" s="3">
        <f>B46+C46</f>
        <v>18000</v>
      </c>
      <c r="E46" s="3">
        <v>0</v>
      </c>
      <c r="F46" s="3">
        <v>0</v>
      </c>
      <c r="G46" s="18">
        <f>D46-F46</f>
        <v>18000</v>
      </c>
      <c r="H46" s="86"/>
      <c r="I46" s="86"/>
    </row>
    <row r="47" spans="1:9" ht="16.5" x14ac:dyDescent="0.2">
      <c r="A47" s="28" t="s">
        <v>138</v>
      </c>
      <c r="B47" s="3">
        <v>120000</v>
      </c>
      <c r="C47" s="3">
        <v>0</v>
      </c>
      <c r="D47" s="3">
        <f t="shared" ref="D47:D56" si="20">B47+C47</f>
        <v>120000</v>
      </c>
      <c r="E47" s="3">
        <v>0</v>
      </c>
      <c r="F47" s="3">
        <v>0</v>
      </c>
      <c r="G47" s="18">
        <f t="shared" ref="G47:G56" si="21">D47-F47</f>
        <v>120000</v>
      </c>
      <c r="H47" s="86"/>
      <c r="I47" s="86"/>
    </row>
    <row r="48" spans="1:9" ht="24.75" x14ac:dyDescent="0.2">
      <c r="A48" s="28" t="s">
        <v>139</v>
      </c>
      <c r="B48" s="3">
        <v>25000</v>
      </c>
      <c r="C48" s="3">
        <v>0</v>
      </c>
      <c r="D48" s="3">
        <f t="shared" si="20"/>
        <v>25000</v>
      </c>
      <c r="E48" s="3">
        <v>0</v>
      </c>
      <c r="F48" s="3">
        <v>0</v>
      </c>
      <c r="G48" s="18">
        <f t="shared" si="21"/>
        <v>25000</v>
      </c>
      <c r="H48" s="86"/>
      <c r="I48" s="86"/>
    </row>
    <row r="49" spans="1:9" ht="16.5" x14ac:dyDescent="0.2">
      <c r="A49" s="28" t="s">
        <v>127</v>
      </c>
      <c r="B49" s="3">
        <v>25000</v>
      </c>
      <c r="C49" s="3">
        <v>0</v>
      </c>
      <c r="D49" s="3">
        <f t="shared" si="20"/>
        <v>25000</v>
      </c>
      <c r="E49" s="3">
        <v>0</v>
      </c>
      <c r="F49" s="3">
        <v>0</v>
      </c>
      <c r="G49" s="18">
        <f t="shared" si="21"/>
        <v>25000</v>
      </c>
      <c r="H49" s="86"/>
      <c r="I49" s="86"/>
    </row>
    <row r="50" spans="1:9" ht="16.5" x14ac:dyDescent="0.2">
      <c r="A50" s="28" t="s">
        <v>141</v>
      </c>
      <c r="B50" s="3">
        <v>25000</v>
      </c>
      <c r="C50" s="3">
        <v>0</v>
      </c>
      <c r="D50" s="3">
        <f t="shared" si="20"/>
        <v>25000</v>
      </c>
      <c r="E50" s="3">
        <v>0</v>
      </c>
      <c r="F50" s="3">
        <v>0</v>
      </c>
      <c r="G50" s="18">
        <f t="shared" si="21"/>
        <v>25000</v>
      </c>
      <c r="H50" s="86"/>
      <c r="I50" s="86"/>
    </row>
    <row r="51" spans="1:9" ht="16.5" x14ac:dyDescent="0.2">
      <c r="A51" s="28" t="s">
        <v>140</v>
      </c>
      <c r="B51" s="3">
        <v>25000</v>
      </c>
      <c r="C51" s="3">
        <v>0</v>
      </c>
      <c r="D51" s="3">
        <f t="shared" si="20"/>
        <v>25000</v>
      </c>
      <c r="E51" s="3">
        <v>0</v>
      </c>
      <c r="F51" s="3">
        <v>0</v>
      </c>
      <c r="G51" s="18">
        <f t="shared" si="21"/>
        <v>25000</v>
      </c>
      <c r="H51" s="86"/>
      <c r="I51" s="86"/>
    </row>
    <row r="52" spans="1:9" x14ac:dyDescent="0.2">
      <c r="A52" s="28" t="s">
        <v>142</v>
      </c>
      <c r="B52" s="3">
        <v>25000</v>
      </c>
      <c r="C52" s="3">
        <v>0</v>
      </c>
      <c r="D52" s="3">
        <f t="shared" si="20"/>
        <v>25000</v>
      </c>
      <c r="E52" s="3">
        <v>0</v>
      </c>
      <c r="F52" s="3">
        <v>0</v>
      </c>
      <c r="G52" s="18">
        <f t="shared" si="21"/>
        <v>25000</v>
      </c>
      <c r="H52" s="86"/>
      <c r="I52" s="86"/>
    </row>
    <row r="53" spans="1:9" ht="16.5" x14ac:dyDescent="0.2">
      <c r="A53" s="28" t="s">
        <v>143</v>
      </c>
      <c r="B53" s="3">
        <v>25000</v>
      </c>
      <c r="C53" s="3">
        <v>0</v>
      </c>
      <c r="D53" s="3">
        <f t="shared" si="20"/>
        <v>25000</v>
      </c>
      <c r="E53" s="3">
        <v>0</v>
      </c>
      <c r="F53" s="3">
        <v>0</v>
      </c>
      <c r="G53" s="18">
        <f t="shared" si="21"/>
        <v>25000</v>
      </c>
      <c r="H53" s="86"/>
      <c r="I53" s="86"/>
    </row>
    <row r="54" spans="1:9" x14ac:dyDescent="0.2">
      <c r="A54" s="28" t="s">
        <v>144</v>
      </c>
      <c r="B54" s="3">
        <v>0</v>
      </c>
      <c r="C54" s="3">
        <v>0</v>
      </c>
      <c r="D54" s="3">
        <f t="shared" si="20"/>
        <v>0</v>
      </c>
      <c r="E54" s="3">
        <v>22248</v>
      </c>
      <c r="F54" s="3">
        <f>E54</f>
        <v>22248</v>
      </c>
      <c r="G54" s="18">
        <f t="shared" si="21"/>
        <v>-22248</v>
      </c>
      <c r="H54" s="86"/>
      <c r="I54" s="86"/>
    </row>
    <row r="55" spans="1:9" x14ac:dyDescent="0.2">
      <c r="A55" s="28" t="s">
        <v>145</v>
      </c>
      <c r="B55" s="3">
        <v>0</v>
      </c>
      <c r="C55" s="3">
        <v>0</v>
      </c>
      <c r="D55" s="3">
        <f t="shared" si="20"/>
        <v>0</v>
      </c>
      <c r="E55" s="3">
        <v>0</v>
      </c>
      <c r="F55" s="3">
        <v>0</v>
      </c>
      <c r="G55" s="18">
        <f t="shared" si="21"/>
        <v>0</v>
      </c>
      <c r="H55" s="86"/>
      <c r="I55" s="86"/>
    </row>
    <row r="56" spans="1:9" x14ac:dyDescent="0.2">
      <c r="A56" s="28" t="s">
        <v>146</v>
      </c>
      <c r="B56" s="3">
        <v>0</v>
      </c>
      <c r="C56" s="3">
        <v>0</v>
      </c>
      <c r="D56" s="3">
        <f t="shared" si="20"/>
        <v>0</v>
      </c>
      <c r="E56" s="3">
        <v>499715.07</v>
      </c>
      <c r="F56" s="3">
        <f>E56</f>
        <v>499715.07</v>
      </c>
      <c r="G56" s="18">
        <f t="shared" si="21"/>
        <v>-499715.07</v>
      </c>
      <c r="H56" s="86"/>
      <c r="I56" s="86"/>
    </row>
    <row r="57" spans="1:9" ht="24.75" x14ac:dyDescent="0.2">
      <c r="A57" s="27" t="s">
        <v>147</v>
      </c>
      <c r="B57" s="2">
        <f>SUM(B58:B59)</f>
        <v>0</v>
      </c>
      <c r="C57" s="2">
        <f>SUM(C58:C59)</f>
        <v>0</v>
      </c>
      <c r="D57" s="2">
        <f>SUM(D58:D59)</f>
        <v>0</v>
      </c>
      <c r="E57" s="2">
        <f>SUM(E58:E59)</f>
        <v>0</v>
      </c>
      <c r="F57" s="2">
        <f>SUM(F58:F59)</f>
        <v>0</v>
      </c>
      <c r="G57" s="17">
        <f t="shared" si="12"/>
        <v>0</v>
      </c>
      <c r="H57" s="86"/>
      <c r="I57" s="86"/>
    </row>
    <row r="58" spans="1:9" ht="16.5" x14ac:dyDescent="0.2">
      <c r="A58" s="28" t="s">
        <v>148</v>
      </c>
      <c r="B58" s="3">
        <v>0</v>
      </c>
      <c r="C58" s="3">
        <v>0</v>
      </c>
      <c r="D58" s="5">
        <f t="shared" ref="D58:D59" si="22">B58+C58</f>
        <v>0</v>
      </c>
      <c r="E58" s="3">
        <v>0</v>
      </c>
      <c r="F58" s="3">
        <v>0</v>
      </c>
      <c r="G58" s="18">
        <f t="shared" si="12"/>
        <v>0</v>
      </c>
      <c r="H58" s="86"/>
      <c r="I58" s="86"/>
    </row>
    <row r="59" spans="1:9" ht="13.5" thickBot="1" x14ac:dyDescent="0.25">
      <c r="A59" s="76" t="s">
        <v>149</v>
      </c>
      <c r="B59" s="77">
        <v>0</v>
      </c>
      <c r="C59" s="77">
        <v>0</v>
      </c>
      <c r="D59" s="77">
        <f t="shared" si="22"/>
        <v>0</v>
      </c>
      <c r="E59" s="77">
        <v>0</v>
      </c>
      <c r="F59" s="77">
        <v>0</v>
      </c>
      <c r="G59" s="78">
        <f t="shared" si="12"/>
        <v>0</v>
      </c>
      <c r="H59" s="86"/>
      <c r="I59" s="86"/>
    </row>
    <row r="60" spans="1:9" ht="15.75" thickTop="1" x14ac:dyDescent="0.2">
      <c r="A60" s="26" t="s">
        <v>150</v>
      </c>
      <c r="B60" s="12">
        <f>B61+B69</f>
        <v>56000</v>
      </c>
      <c r="C60" s="12">
        <f t="shared" ref="C60:G60" si="23">C61+C69</f>
        <v>0</v>
      </c>
      <c r="D60" s="12">
        <f t="shared" si="23"/>
        <v>56000</v>
      </c>
      <c r="E60" s="12">
        <f t="shared" si="23"/>
        <v>52611</v>
      </c>
      <c r="F60" s="12">
        <f t="shared" si="23"/>
        <v>52611</v>
      </c>
      <c r="G60" s="16">
        <f t="shared" si="23"/>
        <v>3389</v>
      </c>
      <c r="H60" s="86"/>
      <c r="I60" s="86"/>
    </row>
    <row r="61" spans="1:9" x14ac:dyDescent="0.2">
      <c r="A61" s="53" t="s">
        <v>151</v>
      </c>
      <c r="B61" s="54">
        <f>B62+B67+B68</f>
        <v>56000</v>
      </c>
      <c r="C61" s="54">
        <f t="shared" ref="C61:G61" si="24">C62+C67+C68</f>
        <v>0</v>
      </c>
      <c r="D61" s="54">
        <f t="shared" si="24"/>
        <v>56000</v>
      </c>
      <c r="E61" s="54">
        <f t="shared" si="24"/>
        <v>52611</v>
      </c>
      <c r="F61" s="54">
        <f t="shared" si="24"/>
        <v>52611</v>
      </c>
      <c r="G61" s="54">
        <f t="shared" si="24"/>
        <v>3389</v>
      </c>
      <c r="H61" s="86"/>
      <c r="I61" s="86"/>
    </row>
    <row r="62" spans="1:9" ht="16.5" x14ac:dyDescent="0.2">
      <c r="A62" s="28" t="s">
        <v>152</v>
      </c>
      <c r="B62" s="3">
        <f>B63+B64+B65+B66</f>
        <v>55000</v>
      </c>
      <c r="C62" s="3">
        <f t="shared" ref="C62:G62" si="25">C63+C64+C65+C66</f>
        <v>0</v>
      </c>
      <c r="D62" s="3">
        <f t="shared" si="25"/>
        <v>55000</v>
      </c>
      <c r="E62" s="3">
        <f t="shared" si="25"/>
        <v>52611</v>
      </c>
      <c r="F62" s="3">
        <f t="shared" si="25"/>
        <v>52611</v>
      </c>
      <c r="G62" s="3">
        <f t="shared" si="25"/>
        <v>2389</v>
      </c>
      <c r="H62" s="87"/>
      <c r="I62" s="86"/>
    </row>
    <row r="63" spans="1:9" ht="16.5" x14ac:dyDescent="0.2">
      <c r="A63" s="28" t="s">
        <v>153</v>
      </c>
      <c r="B63" s="3">
        <v>45000</v>
      </c>
      <c r="C63" s="3">
        <v>0</v>
      </c>
      <c r="D63" s="3">
        <f t="shared" ref="D63:D68" si="26">B63+C63</f>
        <v>45000</v>
      </c>
      <c r="E63" s="3">
        <v>52611</v>
      </c>
      <c r="F63" s="3">
        <f>E63</f>
        <v>52611</v>
      </c>
      <c r="G63" s="18">
        <f t="shared" ref="G63:G68" si="27">D63-F63</f>
        <v>-7611</v>
      </c>
      <c r="H63" s="86"/>
      <c r="I63" s="86"/>
    </row>
    <row r="64" spans="1:9" ht="16.5" x14ac:dyDescent="0.2">
      <c r="A64" s="28" t="s">
        <v>154</v>
      </c>
      <c r="B64" s="3">
        <v>0</v>
      </c>
      <c r="C64" s="3">
        <v>0</v>
      </c>
      <c r="D64" s="3">
        <f t="shared" si="26"/>
        <v>0</v>
      </c>
      <c r="E64" s="3">
        <v>0</v>
      </c>
      <c r="F64" s="3">
        <f>E64</f>
        <v>0</v>
      </c>
      <c r="G64" s="18">
        <f t="shared" si="27"/>
        <v>0</v>
      </c>
      <c r="H64" s="86"/>
      <c r="I64" s="86"/>
    </row>
    <row r="65" spans="1:9" x14ac:dyDescent="0.2">
      <c r="A65" s="28" t="s">
        <v>155</v>
      </c>
      <c r="B65" s="3">
        <v>0</v>
      </c>
      <c r="C65" s="3">
        <v>0</v>
      </c>
      <c r="D65" s="3">
        <f t="shared" si="26"/>
        <v>0</v>
      </c>
      <c r="E65" s="3">
        <v>0</v>
      </c>
      <c r="F65" s="3">
        <f>E65</f>
        <v>0</v>
      </c>
      <c r="G65" s="18">
        <f t="shared" si="27"/>
        <v>0</v>
      </c>
      <c r="H65" s="86"/>
      <c r="I65" s="86"/>
    </row>
    <row r="66" spans="1:9" ht="16.5" x14ac:dyDescent="0.2">
      <c r="A66" s="28" t="s">
        <v>156</v>
      </c>
      <c r="B66" s="3">
        <v>10000</v>
      </c>
      <c r="C66" s="3">
        <v>0</v>
      </c>
      <c r="D66" s="3">
        <f t="shared" si="26"/>
        <v>10000</v>
      </c>
      <c r="E66" s="3">
        <v>0</v>
      </c>
      <c r="F66" s="3">
        <v>0</v>
      </c>
      <c r="G66" s="18">
        <f t="shared" si="27"/>
        <v>10000</v>
      </c>
      <c r="H66" s="86"/>
      <c r="I66" s="86"/>
    </row>
    <row r="67" spans="1:9" x14ac:dyDescent="0.2">
      <c r="A67" s="56" t="s">
        <v>157</v>
      </c>
      <c r="B67" s="3">
        <v>0</v>
      </c>
      <c r="C67" s="3">
        <v>0</v>
      </c>
      <c r="D67" s="3">
        <f t="shared" si="26"/>
        <v>0</v>
      </c>
      <c r="E67" s="3">
        <v>0</v>
      </c>
      <c r="F67" s="3">
        <v>0</v>
      </c>
      <c r="G67" s="18">
        <f t="shared" si="27"/>
        <v>0</v>
      </c>
      <c r="H67" s="86"/>
      <c r="I67" s="86"/>
    </row>
    <row r="68" spans="1:9" ht="33" x14ac:dyDescent="0.2">
      <c r="A68" s="28" t="s">
        <v>158</v>
      </c>
      <c r="B68" s="3">
        <v>1000</v>
      </c>
      <c r="C68" s="3">
        <v>0</v>
      </c>
      <c r="D68" s="3">
        <f t="shared" si="26"/>
        <v>1000</v>
      </c>
      <c r="E68" s="3">
        <v>0</v>
      </c>
      <c r="F68" s="3">
        <v>0</v>
      </c>
      <c r="G68" s="18">
        <f t="shared" si="27"/>
        <v>1000</v>
      </c>
      <c r="H68" s="86"/>
      <c r="I68" s="86"/>
    </row>
    <row r="69" spans="1:9" x14ac:dyDescent="0.2">
      <c r="A69" s="55" t="s">
        <v>159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8">
        <v>0</v>
      </c>
      <c r="H69" s="86"/>
      <c r="I69" s="86"/>
    </row>
    <row r="70" spans="1:9" ht="15" x14ac:dyDescent="0.2">
      <c r="A70" s="26" t="s">
        <v>160</v>
      </c>
      <c r="B70" s="16">
        <f t="shared" ref="B70:G70" si="28">B71+B72+B73+B75+B76+B78+B77+B79+B80+B74</f>
        <v>455000</v>
      </c>
      <c r="C70" s="16">
        <f t="shared" si="28"/>
        <v>0</v>
      </c>
      <c r="D70" s="16">
        <f t="shared" si="28"/>
        <v>455000</v>
      </c>
      <c r="E70" s="16">
        <f t="shared" si="28"/>
        <v>498076.46</v>
      </c>
      <c r="F70" s="16">
        <f t="shared" si="28"/>
        <v>498076.46</v>
      </c>
      <c r="G70" s="16">
        <f t="shared" si="28"/>
        <v>-43076.460000000006</v>
      </c>
      <c r="H70" s="20"/>
      <c r="I70" s="86"/>
    </row>
    <row r="71" spans="1:9" x14ac:dyDescent="0.2">
      <c r="A71" s="28" t="s">
        <v>161</v>
      </c>
      <c r="B71" s="3">
        <v>0</v>
      </c>
      <c r="C71" s="3">
        <v>0</v>
      </c>
      <c r="D71" s="3">
        <f>B71+C71</f>
        <v>0</v>
      </c>
      <c r="E71" s="3">
        <v>0</v>
      </c>
      <c r="F71" s="3">
        <v>0</v>
      </c>
      <c r="G71" s="57">
        <v>0</v>
      </c>
      <c r="H71" s="86"/>
      <c r="I71" s="86"/>
    </row>
    <row r="72" spans="1:9" x14ac:dyDescent="0.2">
      <c r="A72" s="28" t="s">
        <v>162</v>
      </c>
      <c r="B72" s="3">
        <v>60000</v>
      </c>
      <c r="C72" s="3">
        <v>0</v>
      </c>
      <c r="D72" s="3">
        <f t="shared" ref="D72:D83" si="29">B72+C72</f>
        <v>60000</v>
      </c>
      <c r="E72" s="3">
        <v>34829.879999999997</v>
      </c>
      <c r="F72" s="3">
        <f>E72</f>
        <v>34829.879999999997</v>
      </c>
      <c r="G72" s="18">
        <f>D72-F72</f>
        <v>25170.120000000003</v>
      </c>
      <c r="H72" s="86"/>
      <c r="I72" s="86"/>
    </row>
    <row r="73" spans="1:9" ht="16.5" x14ac:dyDescent="0.2">
      <c r="A73" s="28" t="s">
        <v>163</v>
      </c>
      <c r="B73" s="3">
        <v>45000</v>
      </c>
      <c r="C73" s="3">
        <v>0</v>
      </c>
      <c r="D73" s="3">
        <f t="shared" si="29"/>
        <v>45000</v>
      </c>
      <c r="E73" s="3">
        <v>46410.25</v>
      </c>
      <c r="F73" s="3">
        <f>E73</f>
        <v>46410.25</v>
      </c>
      <c r="G73" s="18">
        <f>D73-F73</f>
        <v>-1410.25</v>
      </c>
      <c r="H73" s="86"/>
      <c r="I73" s="86"/>
    </row>
    <row r="74" spans="1:9" x14ac:dyDescent="0.2">
      <c r="A74" s="28" t="s">
        <v>178</v>
      </c>
      <c r="B74" s="3">
        <v>0</v>
      </c>
      <c r="C74" s="3">
        <v>0</v>
      </c>
      <c r="D74" s="3">
        <f t="shared" si="29"/>
        <v>0</v>
      </c>
      <c r="E74" s="3">
        <f>111313.33</f>
        <v>111313.33</v>
      </c>
      <c r="F74" s="3">
        <f>E74</f>
        <v>111313.33</v>
      </c>
      <c r="G74" s="18">
        <f>D74-F74</f>
        <v>-111313.33</v>
      </c>
      <c r="H74" s="86"/>
      <c r="I74" s="86"/>
    </row>
    <row r="75" spans="1:9" x14ac:dyDescent="0.2">
      <c r="A75" s="28" t="s">
        <v>164</v>
      </c>
      <c r="B75" s="3">
        <v>0</v>
      </c>
      <c r="C75" s="3">
        <v>0</v>
      </c>
      <c r="D75" s="3">
        <f t="shared" si="29"/>
        <v>0</v>
      </c>
      <c r="E75" s="3">
        <v>0</v>
      </c>
      <c r="F75" s="3"/>
      <c r="G75" s="18">
        <f t="shared" ref="G75:G79" si="30">D75-F75</f>
        <v>0</v>
      </c>
      <c r="H75" s="86"/>
      <c r="I75" s="86"/>
    </row>
    <row r="76" spans="1:9" x14ac:dyDescent="0.2">
      <c r="A76" s="28" t="s">
        <v>165</v>
      </c>
      <c r="B76" s="3">
        <v>0</v>
      </c>
      <c r="C76" s="3">
        <v>0</v>
      </c>
      <c r="D76" s="3">
        <f t="shared" si="29"/>
        <v>0</v>
      </c>
      <c r="E76" s="3">
        <v>0</v>
      </c>
      <c r="F76" s="3">
        <v>0</v>
      </c>
      <c r="G76" s="18">
        <f t="shared" si="30"/>
        <v>0</v>
      </c>
      <c r="H76" s="86"/>
      <c r="I76" s="86"/>
    </row>
    <row r="77" spans="1:9" x14ac:dyDescent="0.2">
      <c r="A77" s="28" t="s">
        <v>166</v>
      </c>
      <c r="B77" s="3">
        <v>0</v>
      </c>
      <c r="C77" s="3">
        <v>0</v>
      </c>
      <c r="D77" s="3">
        <f t="shared" si="29"/>
        <v>0</v>
      </c>
      <c r="E77" s="3">
        <v>0</v>
      </c>
      <c r="F77" s="3">
        <f>E77</f>
        <v>0</v>
      </c>
      <c r="G77" s="18">
        <f t="shared" si="30"/>
        <v>0</v>
      </c>
      <c r="H77" s="86"/>
      <c r="I77" s="86"/>
    </row>
    <row r="78" spans="1:9" x14ac:dyDescent="0.2">
      <c r="A78" s="28" t="s">
        <v>167</v>
      </c>
      <c r="B78" s="3">
        <v>0</v>
      </c>
      <c r="C78" s="3">
        <v>0</v>
      </c>
      <c r="D78" s="3">
        <f t="shared" si="29"/>
        <v>0</v>
      </c>
      <c r="E78" s="3">
        <v>0</v>
      </c>
      <c r="F78" s="3">
        <v>0</v>
      </c>
      <c r="G78" s="18">
        <f t="shared" si="30"/>
        <v>0</v>
      </c>
      <c r="H78" s="86"/>
      <c r="I78" s="86"/>
    </row>
    <row r="79" spans="1:9" x14ac:dyDescent="0.2">
      <c r="A79" s="28" t="s">
        <v>168</v>
      </c>
      <c r="B79" s="3">
        <v>0</v>
      </c>
      <c r="C79" s="3">
        <v>0</v>
      </c>
      <c r="D79" s="3">
        <f t="shared" si="29"/>
        <v>0</v>
      </c>
      <c r="E79" s="3">
        <v>0</v>
      </c>
      <c r="F79" s="3">
        <v>0</v>
      </c>
      <c r="G79" s="18">
        <f t="shared" si="30"/>
        <v>0</v>
      </c>
      <c r="H79" s="86"/>
      <c r="I79" s="86"/>
    </row>
    <row r="80" spans="1:9" x14ac:dyDescent="0.2">
      <c r="A80" s="28" t="s">
        <v>169</v>
      </c>
      <c r="B80" s="2">
        <f>SUM(B81:B82)</f>
        <v>350000</v>
      </c>
      <c r="C80" s="2">
        <f>SUM(C81:C82)</f>
        <v>0</v>
      </c>
      <c r="D80" s="3">
        <f t="shared" si="29"/>
        <v>350000</v>
      </c>
      <c r="E80" s="2">
        <f>SUM(E81:E82)</f>
        <v>305523</v>
      </c>
      <c r="F80" s="2">
        <f>SUM(F81:F82)</f>
        <v>305523</v>
      </c>
      <c r="G80" s="17">
        <f>SUM(G81:G82)</f>
        <v>44477</v>
      </c>
      <c r="H80" s="86"/>
      <c r="I80" s="86"/>
    </row>
    <row r="81" spans="1:12" x14ac:dyDescent="0.2">
      <c r="A81" s="28" t="s">
        <v>77</v>
      </c>
      <c r="B81" s="3">
        <v>200000</v>
      </c>
      <c r="C81" s="3">
        <v>0</v>
      </c>
      <c r="D81" s="3">
        <f t="shared" si="29"/>
        <v>200000</v>
      </c>
      <c r="E81" s="3">
        <v>145069.5</v>
      </c>
      <c r="F81" s="3">
        <f>E81</f>
        <v>145069.5</v>
      </c>
      <c r="G81" s="18">
        <f>D81-F81</f>
        <v>54930.5</v>
      </c>
      <c r="H81" s="86"/>
      <c r="I81" s="86"/>
    </row>
    <row r="82" spans="1:12" x14ac:dyDescent="0.2">
      <c r="A82" s="28" t="s">
        <v>76</v>
      </c>
      <c r="B82" s="3">
        <v>150000</v>
      </c>
      <c r="C82" s="3">
        <v>0</v>
      </c>
      <c r="D82" s="3">
        <f t="shared" si="29"/>
        <v>150000</v>
      </c>
      <c r="E82" s="3">
        <f>158928.5+1525</f>
        <v>160453.5</v>
      </c>
      <c r="F82" s="3">
        <f>E82</f>
        <v>160453.5</v>
      </c>
      <c r="G82" s="18">
        <f t="shared" ref="G82" si="31">D82-F82</f>
        <v>-10453.5</v>
      </c>
      <c r="H82" s="86"/>
      <c r="I82" s="86"/>
    </row>
    <row r="83" spans="1:12" ht="30" x14ac:dyDescent="0.2">
      <c r="A83" s="26" t="s">
        <v>94</v>
      </c>
      <c r="B83" s="12">
        <v>0</v>
      </c>
      <c r="C83" s="12">
        <v>0</v>
      </c>
      <c r="D83" s="12">
        <f t="shared" si="29"/>
        <v>0</v>
      </c>
      <c r="E83" s="12">
        <v>0</v>
      </c>
      <c r="F83" s="12">
        <v>0</v>
      </c>
      <c r="G83" s="21">
        <f t="shared" ref="G83" si="32">B83-F83</f>
        <v>0</v>
      </c>
      <c r="H83" s="86"/>
      <c r="I83" s="86"/>
    </row>
    <row r="84" spans="1:12" ht="15" x14ac:dyDescent="0.2">
      <c r="A84" s="30"/>
      <c r="B84" s="15"/>
      <c r="C84" s="15"/>
      <c r="D84" s="15"/>
      <c r="E84" s="15"/>
      <c r="F84" s="15"/>
      <c r="G84" s="24"/>
      <c r="H84" s="86"/>
      <c r="I84" s="86"/>
    </row>
    <row r="85" spans="1:12" ht="15" x14ac:dyDescent="0.2">
      <c r="A85" s="26" t="s">
        <v>102</v>
      </c>
      <c r="B85" s="33">
        <f>B86+B105+B121+B136+B151+B166+B170+B174+B177+B180</f>
        <v>29354413</v>
      </c>
      <c r="C85" s="33">
        <f>C86+C105+C121+C136+C151+C166+C170+C174+C177+C180</f>
        <v>1398126.0019999999</v>
      </c>
      <c r="D85" s="33">
        <f>D86+D105+D121+D136+D151+D166+D170+D174+D177+D180</f>
        <v>30752539.002</v>
      </c>
      <c r="E85" s="33">
        <f>E86+E105+E121+E136+E151+E166+E170+E174+E177+E180</f>
        <v>46516223.5</v>
      </c>
      <c r="F85" s="33">
        <f t="shared" ref="F85:G85" si="33">F86+F105+F121+F136+F151+F166+F170+F174+F177+F180</f>
        <v>46516223.5</v>
      </c>
      <c r="G85" s="33">
        <f t="shared" si="33"/>
        <v>-15759203.778000001</v>
      </c>
      <c r="H85" s="86"/>
      <c r="I85" s="86"/>
    </row>
    <row r="86" spans="1:12" x14ac:dyDescent="0.2">
      <c r="A86" s="27" t="s">
        <v>75</v>
      </c>
      <c r="B86" s="2">
        <f t="shared" ref="B86:G86" si="34">SUM(B87:B87+B101+B102+B103+B104)</f>
        <v>9983372</v>
      </c>
      <c r="C86" s="2">
        <f t="shared" si="34"/>
        <v>1465778</v>
      </c>
      <c r="D86" s="2">
        <f t="shared" si="34"/>
        <v>11449150</v>
      </c>
      <c r="E86" s="2">
        <f t="shared" si="34"/>
        <v>13079988.52</v>
      </c>
      <c r="F86" s="2">
        <f t="shared" si="34"/>
        <v>13079988.52</v>
      </c>
      <c r="G86" s="2">
        <f t="shared" si="34"/>
        <v>-1630838.52</v>
      </c>
      <c r="H86" s="86"/>
      <c r="I86" s="86"/>
    </row>
    <row r="87" spans="1:12" x14ac:dyDescent="0.2">
      <c r="A87" s="27" t="s">
        <v>74</v>
      </c>
      <c r="B87" s="2">
        <f t="shared" ref="B87:G87" si="35">SUM(B88:B100)</f>
        <v>9813724</v>
      </c>
      <c r="C87" s="2">
        <f t="shared" si="35"/>
        <v>821946.99999999988</v>
      </c>
      <c r="D87" s="2">
        <f t="shared" si="35"/>
        <v>10635671</v>
      </c>
      <c r="E87" s="2">
        <f t="shared" si="35"/>
        <v>12335460</v>
      </c>
      <c r="F87" s="2">
        <f t="shared" si="35"/>
        <v>12335460</v>
      </c>
      <c r="G87" s="17">
        <f t="shared" si="35"/>
        <v>-1699789</v>
      </c>
      <c r="H87" s="86"/>
      <c r="I87" s="88"/>
    </row>
    <row r="88" spans="1:12" x14ac:dyDescent="0.2">
      <c r="A88" s="28" t="s">
        <v>73</v>
      </c>
      <c r="B88" s="3">
        <f>9813724/12</f>
        <v>817810.33333333337</v>
      </c>
      <c r="C88" s="3">
        <v>68495.58</v>
      </c>
      <c r="D88" s="3">
        <f>B88+C88</f>
        <v>886305.91333333333</v>
      </c>
      <c r="E88" s="3">
        <v>615373.67000000004</v>
      </c>
      <c r="F88" s="3">
        <f>E88</f>
        <v>615373.67000000004</v>
      </c>
      <c r="G88" s="18">
        <f>D88-F88</f>
        <v>270932.24333333329</v>
      </c>
      <c r="H88" s="86"/>
      <c r="I88" s="86"/>
    </row>
    <row r="89" spans="1:12" x14ac:dyDescent="0.2">
      <c r="A89" s="28" t="s">
        <v>72</v>
      </c>
      <c r="B89" s="3">
        <f>B88</f>
        <v>817810.33333333337</v>
      </c>
      <c r="C89" s="3">
        <v>68495.58</v>
      </c>
      <c r="D89" s="3">
        <f t="shared" ref="D89:D104" si="36">B89+C89</f>
        <v>886305.91333333333</v>
      </c>
      <c r="E89" s="3">
        <v>787238.33</v>
      </c>
      <c r="F89" s="3">
        <f t="shared" ref="F89:F104" si="37">E89</f>
        <v>787238.33</v>
      </c>
      <c r="G89" s="18">
        <f t="shared" ref="G89:G104" si="38">D89-F89</f>
        <v>99067.583333333372</v>
      </c>
      <c r="H89" s="86"/>
      <c r="I89" s="86"/>
    </row>
    <row r="90" spans="1:12" x14ac:dyDescent="0.2">
      <c r="A90" s="28" t="s">
        <v>71</v>
      </c>
      <c r="B90" s="3">
        <f t="shared" ref="B90" si="39">9813724/12</f>
        <v>817810.33333333337</v>
      </c>
      <c r="C90" s="3">
        <v>68495.58</v>
      </c>
      <c r="D90" s="3">
        <f t="shared" si="36"/>
        <v>886305.91333333333</v>
      </c>
      <c r="E90" s="3">
        <v>699449.15</v>
      </c>
      <c r="F90" s="3">
        <f t="shared" si="37"/>
        <v>699449.15</v>
      </c>
      <c r="G90" s="18">
        <f t="shared" si="38"/>
        <v>186856.76333333331</v>
      </c>
      <c r="H90" s="86"/>
      <c r="I90" s="86"/>
    </row>
    <row r="91" spans="1:12" x14ac:dyDescent="0.2">
      <c r="A91" s="28" t="s">
        <v>70</v>
      </c>
      <c r="B91" s="3">
        <f t="shared" ref="B91" si="40">B90</f>
        <v>817810.33333333337</v>
      </c>
      <c r="C91" s="3">
        <v>68495.58</v>
      </c>
      <c r="D91" s="3">
        <f t="shared" si="36"/>
        <v>886305.91333333333</v>
      </c>
      <c r="E91" s="3">
        <v>703162.85</v>
      </c>
      <c r="F91" s="3">
        <f t="shared" si="37"/>
        <v>703162.85</v>
      </c>
      <c r="G91" s="18">
        <f t="shared" si="38"/>
        <v>183143.06333333335</v>
      </c>
      <c r="H91" s="86"/>
      <c r="I91" s="86"/>
      <c r="K91" s="1"/>
    </row>
    <row r="92" spans="1:12" x14ac:dyDescent="0.2">
      <c r="A92" s="28" t="s">
        <v>69</v>
      </c>
      <c r="B92" s="3">
        <f t="shared" ref="B92" si="41">9813724/12</f>
        <v>817810.33333333337</v>
      </c>
      <c r="C92" s="3">
        <v>68495.58</v>
      </c>
      <c r="D92" s="3">
        <f t="shared" si="36"/>
        <v>886305.91333333333</v>
      </c>
      <c r="E92" s="3">
        <v>701306</v>
      </c>
      <c r="F92" s="3">
        <f t="shared" si="37"/>
        <v>701306</v>
      </c>
      <c r="G92" s="18">
        <f t="shared" si="38"/>
        <v>184999.91333333333</v>
      </c>
      <c r="H92" s="86"/>
      <c r="I92" s="86"/>
      <c r="L92" s="65"/>
    </row>
    <row r="93" spans="1:12" x14ac:dyDescent="0.2">
      <c r="A93" s="28" t="s">
        <v>68</v>
      </c>
      <c r="B93" s="3">
        <f t="shared" ref="B93" si="42">B92</f>
        <v>817810.33333333337</v>
      </c>
      <c r="C93" s="3">
        <v>68495.58</v>
      </c>
      <c r="D93" s="3">
        <f t="shared" si="36"/>
        <v>886305.91333333333</v>
      </c>
      <c r="E93" s="3">
        <v>701306</v>
      </c>
      <c r="F93" s="3">
        <f t="shared" si="37"/>
        <v>701306</v>
      </c>
      <c r="G93" s="18">
        <f t="shared" si="38"/>
        <v>184999.91333333333</v>
      </c>
      <c r="H93" s="86"/>
      <c r="I93" s="86"/>
      <c r="L93" s="1"/>
    </row>
    <row r="94" spans="1:12" x14ac:dyDescent="0.2">
      <c r="A94" s="28" t="s">
        <v>67</v>
      </c>
      <c r="B94" s="3">
        <f t="shared" ref="B94" si="43">9813724/12</f>
        <v>817810.33333333337</v>
      </c>
      <c r="C94" s="3">
        <v>68495.58</v>
      </c>
      <c r="D94" s="3">
        <f t="shared" si="36"/>
        <v>886305.91333333333</v>
      </c>
      <c r="E94" s="3">
        <v>701306</v>
      </c>
      <c r="F94" s="3">
        <f t="shared" si="37"/>
        <v>701306</v>
      </c>
      <c r="G94" s="18">
        <f t="shared" si="38"/>
        <v>184999.91333333333</v>
      </c>
      <c r="H94" s="86"/>
      <c r="I94" s="86"/>
    </row>
    <row r="95" spans="1:12" x14ac:dyDescent="0.2">
      <c r="A95" s="28" t="s">
        <v>66</v>
      </c>
      <c r="B95" s="3">
        <f t="shared" ref="B95" si="44">B94</f>
        <v>817810.33333333337</v>
      </c>
      <c r="C95" s="3">
        <v>68495.58</v>
      </c>
      <c r="D95" s="3">
        <f t="shared" si="36"/>
        <v>886305.91333333333</v>
      </c>
      <c r="E95" s="3">
        <v>1301306</v>
      </c>
      <c r="F95" s="3">
        <f t="shared" si="37"/>
        <v>1301306</v>
      </c>
      <c r="G95" s="18">
        <f t="shared" si="38"/>
        <v>-415000.08666666667</v>
      </c>
      <c r="H95" s="86"/>
      <c r="I95" s="86"/>
    </row>
    <row r="96" spans="1:12" x14ac:dyDescent="0.2">
      <c r="A96" s="28" t="s">
        <v>65</v>
      </c>
      <c r="B96" s="3">
        <f t="shared" ref="B96" si="45">9813724/12</f>
        <v>817810.33333333337</v>
      </c>
      <c r="C96" s="3">
        <v>68495.58</v>
      </c>
      <c r="D96" s="3">
        <f t="shared" si="36"/>
        <v>886305.91333333333</v>
      </c>
      <c r="E96" s="3">
        <v>851306</v>
      </c>
      <c r="F96" s="3">
        <f t="shared" si="37"/>
        <v>851306</v>
      </c>
      <c r="G96" s="18">
        <f t="shared" si="38"/>
        <v>34999.91333333333</v>
      </c>
      <c r="H96" s="86"/>
      <c r="I96" s="86"/>
    </row>
    <row r="97" spans="1:10" x14ac:dyDescent="0.2">
      <c r="A97" s="28" t="s">
        <v>64</v>
      </c>
      <c r="B97" s="3">
        <f t="shared" ref="B97" si="46">B96</f>
        <v>817810.33333333337</v>
      </c>
      <c r="C97" s="3">
        <v>68495.58</v>
      </c>
      <c r="D97" s="3">
        <f t="shared" si="36"/>
        <v>886305.91333333333</v>
      </c>
      <c r="E97" s="3">
        <v>551306</v>
      </c>
      <c r="F97" s="3">
        <f t="shared" si="37"/>
        <v>551306</v>
      </c>
      <c r="G97" s="18">
        <f t="shared" si="38"/>
        <v>334999.91333333333</v>
      </c>
      <c r="H97" s="86"/>
      <c r="I97" s="86"/>
    </row>
    <row r="98" spans="1:10" x14ac:dyDescent="0.2">
      <c r="A98" s="28" t="s">
        <v>63</v>
      </c>
      <c r="B98" s="3">
        <f t="shared" ref="B98" si="47">9813724/12</f>
        <v>817810.33333333337</v>
      </c>
      <c r="C98" s="3">
        <v>68495.58</v>
      </c>
      <c r="D98" s="3">
        <f t="shared" si="36"/>
        <v>886305.91333333333</v>
      </c>
      <c r="E98" s="3">
        <v>1051306</v>
      </c>
      <c r="F98" s="3">
        <f t="shared" si="37"/>
        <v>1051306</v>
      </c>
      <c r="G98" s="18">
        <f t="shared" si="38"/>
        <v>-165000.08666666667</v>
      </c>
      <c r="H98" s="86"/>
      <c r="I98" s="86"/>
    </row>
    <row r="99" spans="1:10" x14ac:dyDescent="0.2">
      <c r="A99" s="28" t="s">
        <v>62</v>
      </c>
      <c r="B99" s="3">
        <f t="shared" ref="B99" si="48">B98</f>
        <v>817810.33333333337</v>
      </c>
      <c r="C99" s="3">
        <v>68495.62</v>
      </c>
      <c r="D99" s="3">
        <f t="shared" si="36"/>
        <v>886305.95333333337</v>
      </c>
      <c r="E99" s="3">
        <v>0</v>
      </c>
      <c r="F99" s="3">
        <f t="shared" si="37"/>
        <v>0</v>
      </c>
      <c r="G99" s="18">
        <f t="shared" si="38"/>
        <v>886305.95333333337</v>
      </c>
      <c r="H99" s="86"/>
      <c r="I99" s="86"/>
    </row>
    <row r="100" spans="1:10" x14ac:dyDescent="0.2">
      <c r="A100" s="28" t="s">
        <v>44</v>
      </c>
      <c r="B100" s="3">
        <v>0</v>
      </c>
      <c r="C100" s="3">
        <v>0</v>
      </c>
      <c r="D100" s="3">
        <f t="shared" si="36"/>
        <v>0</v>
      </c>
      <c r="E100" s="3">
        <v>3671094</v>
      </c>
      <c r="F100" s="3">
        <f>E100</f>
        <v>3671094</v>
      </c>
      <c r="G100" s="18">
        <f t="shared" si="38"/>
        <v>-3671094</v>
      </c>
      <c r="H100" s="86"/>
      <c r="I100" s="86"/>
      <c r="J100" s="1"/>
    </row>
    <row r="101" spans="1:10" x14ac:dyDescent="0.2">
      <c r="A101" s="28" t="s">
        <v>61</v>
      </c>
      <c r="B101" s="3">
        <v>62645</v>
      </c>
      <c r="C101" s="3">
        <v>22211</v>
      </c>
      <c r="D101" s="3">
        <f t="shared" si="36"/>
        <v>84856</v>
      </c>
      <c r="E101" s="3">
        <v>77781</v>
      </c>
      <c r="F101" s="3">
        <f t="shared" si="37"/>
        <v>77781</v>
      </c>
      <c r="G101" s="18">
        <f t="shared" si="38"/>
        <v>7075</v>
      </c>
      <c r="H101" s="86"/>
      <c r="I101" s="86"/>
      <c r="J101" s="1"/>
    </row>
    <row r="102" spans="1:10" x14ac:dyDescent="0.2">
      <c r="A102" s="28" t="s">
        <v>60</v>
      </c>
      <c r="B102" s="3">
        <v>107003</v>
      </c>
      <c r="C102" s="3">
        <v>73828</v>
      </c>
      <c r="D102" s="3">
        <f t="shared" si="36"/>
        <v>180831</v>
      </c>
      <c r="E102" s="3">
        <v>165438.66</v>
      </c>
      <c r="F102" s="3">
        <f t="shared" si="37"/>
        <v>165438.66</v>
      </c>
      <c r="G102" s="18">
        <f t="shared" si="38"/>
        <v>15392.339999999997</v>
      </c>
      <c r="H102" s="86"/>
      <c r="I102" s="86"/>
    </row>
    <row r="103" spans="1:10" x14ac:dyDescent="0.2">
      <c r="A103" s="28" t="s">
        <v>59</v>
      </c>
      <c r="B103" s="3">
        <v>0</v>
      </c>
      <c r="C103" s="3">
        <v>26792</v>
      </c>
      <c r="D103" s="3">
        <f t="shared" si="36"/>
        <v>26792</v>
      </c>
      <c r="E103" s="3">
        <v>23991.86</v>
      </c>
      <c r="F103" s="3">
        <f t="shared" si="37"/>
        <v>23991.86</v>
      </c>
      <c r="G103" s="18">
        <f t="shared" si="38"/>
        <v>2800.1399999999994</v>
      </c>
      <c r="H103" s="86"/>
      <c r="I103" s="86"/>
    </row>
    <row r="104" spans="1:10" x14ac:dyDescent="0.2">
      <c r="A104" s="28" t="s">
        <v>104</v>
      </c>
      <c r="B104" s="3">
        <v>0</v>
      </c>
      <c r="C104" s="3">
        <v>521000</v>
      </c>
      <c r="D104" s="3">
        <f t="shared" si="36"/>
        <v>521000</v>
      </c>
      <c r="E104" s="3">
        <v>477317</v>
      </c>
      <c r="F104" s="3">
        <f t="shared" si="37"/>
        <v>477317</v>
      </c>
      <c r="G104" s="18">
        <f t="shared" si="38"/>
        <v>43683</v>
      </c>
      <c r="H104" s="86"/>
      <c r="I104" s="86"/>
    </row>
    <row r="105" spans="1:10" x14ac:dyDescent="0.2">
      <c r="A105" s="27" t="s">
        <v>58</v>
      </c>
      <c r="B105" s="2">
        <f t="shared" ref="B105:G105" si="49">SUM(B106:B106)</f>
        <v>7861951</v>
      </c>
      <c r="C105" s="2">
        <f t="shared" si="49"/>
        <v>-205262</v>
      </c>
      <c r="D105" s="2">
        <f t="shared" si="49"/>
        <v>7656688.9999999991</v>
      </c>
      <c r="E105" s="2">
        <f t="shared" si="49"/>
        <v>6843519.6300000008</v>
      </c>
      <c r="F105" s="2">
        <f t="shared" si="49"/>
        <v>6843519.6300000008</v>
      </c>
      <c r="G105" s="17">
        <f t="shared" si="49"/>
        <v>813169.36999999906</v>
      </c>
      <c r="H105" s="86"/>
      <c r="I105" s="86"/>
    </row>
    <row r="106" spans="1:10" x14ac:dyDescent="0.2">
      <c r="A106" s="27" t="s">
        <v>57</v>
      </c>
      <c r="B106" s="2">
        <f t="shared" ref="B106:G106" si="50">SUM(B107:B118)</f>
        <v>7861951</v>
      </c>
      <c r="C106" s="2">
        <f t="shared" si="50"/>
        <v>-205262</v>
      </c>
      <c r="D106" s="2">
        <f>SUM(D107:D118)</f>
        <v>7656688.9999999991</v>
      </c>
      <c r="E106" s="2">
        <f t="shared" si="50"/>
        <v>6843519.6300000008</v>
      </c>
      <c r="F106" s="2">
        <f t="shared" si="50"/>
        <v>6843519.6300000008</v>
      </c>
      <c r="G106" s="17">
        <f t="shared" si="50"/>
        <v>813169.36999999906</v>
      </c>
      <c r="H106" s="86"/>
      <c r="I106" s="86"/>
    </row>
    <row r="107" spans="1:10" x14ac:dyDescent="0.2">
      <c r="A107" s="28" t="s">
        <v>56</v>
      </c>
      <c r="B107" s="3">
        <v>655162.57999999996</v>
      </c>
      <c r="C107" s="3">
        <v>-17105.16</v>
      </c>
      <c r="D107" s="3">
        <f>B107+C107</f>
        <v>638057.41999999993</v>
      </c>
      <c r="E107" s="3">
        <v>535003.91</v>
      </c>
      <c r="F107" s="3">
        <f t="shared" ref="F107:F119" si="51">E107</f>
        <v>535003.91</v>
      </c>
      <c r="G107" s="18">
        <f>D107-F107</f>
        <v>103053.50999999989</v>
      </c>
      <c r="H107" s="86"/>
      <c r="I107" s="86"/>
    </row>
    <row r="108" spans="1:10" x14ac:dyDescent="0.2">
      <c r="A108" s="28" t="s">
        <v>55</v>
      </c>
      <c r="B108" s="3">
        <v>655162.57999999996</v>
      </c>
      <c r="C108" s="3">
        <f>C107</f>
        <v>-17105.16</v>
      </c>
      <c r="D108" s="3">
        <f t="shared" ref="D108:D118" si="52">B108+C108</f>
        <v>638057.41999999993</v>
      </c>
      <c r="E108" s="3">
        <v>670247.29</v>
      </c>
      <c r="F108" s="3">
        <f t="shared" si="51"/>
        <v>670247.29</v>
      </c>
      <c r="G108" s="18">
        <f t="shared" ref="G108:G119" si="53">D108-F108</f>
        <v>-32189.870000000112</v>
      </c>
      <c r="H108" s="86"/>
      <c r="I108" s="86"/>
    </row>
    <row r="109" spans="1:10" x14ac:dyDescent="0.2">
      <c r="A109" s="28" t="s">
        <v>54</v>
      </c>
      <c r="B109" s="3">
        <v>655162.57999999996</v>
      </c>
      <c r="C109" s="3">
        <f>C108</f>
        <v>-17105.16</v>
      </c>
      <c r="D109" s="3">
        <f t="shared" si="52"/>
        <v>638057.41999999993</v>
      </c>
      <c r="E109" s="3">
        <v>533743.5</v>
      </c>
      <c r="F109" s="3">
        <f t="shared" si="51"/>
        <v>533743.5</v>
      </c>
      <c r="G109" s="18">
        <f t="shared" si="53"/>
        <v>104313.91999999993</v>
      </c>
      <c r="H109" s="86"/>
      <c r="I109" s="86"/>
    </row>
    <row r="110" spans="1:10" x14ac:dyDescent="0.2">
      <c r="A110" s="28" t="s">
        <v>53</v>
      </c>
      <c r="B110" s="3">
        <v>655162.57999999996</v>
      </c>
      <c r="C110" s="3">
        <f>C109</f>
        <v>-17105.16</v>
      </c>
      <c r="D110" s="3">
        <f t="shared" si="52"/>
        <v>638057.41999999993</v>
      </c>
      <c r="E110" s="3">
        <v>649700.06000000006</v>
      </c>
      <c r="F110" s="3">
        <f t="shared" si="51"/>
        <v>649700.06000000006</v>
      </c>
      <c r="G110" s="18">
        <f t="shared" si="53"/>
        <v>-11642.64000000013</v>
      </c>
      <c r="H110" s="86"/>
      <c r="I110" s="86"/>
    </row>
    <row r="111" spans="1:10" x14ac:dyDescent="0.2">
      <c r="A111" s="28" t="s">
        <v>52</v>
      </c>
      <c r="B111" s="3">
        <v>655162.57999999996</v>
      </c>
      <c r="C111" s="3">
        <f>C110</f>
        <v>-17105.16</v>
      </c>
      <c r="D111" s="3">
        <f t="shared" si="52"/>
        <v>638057.41999999993</v>
      </c>
      <c r="E111" s="3">
        <v>536132.94999999995</v>
      </c>
      <c r="F111" s="3">
        <f t="shared" si="51"/>
        <v>536132.94999999995</v>
      </c>
      <c r="G111" s="18">
        <f t="shared" si="53"/>
        <v>101924.46999999997</v>
      </c>
      <c r="H111" s="86"/>
      <c r="I111" s="86"/>
    </row>
    <row r="112" spans="1:10" x14ac:dyDescent="0.2">
      <c r="A112" s="28" t="s">
        <v>51</v>
      </c>
      <c r="B112" s="3">
        <v>655162.57999999996</v>
      </c>
      <c r="C112" s="3">
        <f t="shared" ref="C112:C117" si="54">C111</f>
        <v>-17105.16</v>
      </c>
      <c r="D112" s="3">
        <f t="shared" si="52"/>
        <v>638057.41999999993</v>
      </c>
      <c r="E112" s="3">
        <v>883514.29</v>
      </c>
      <c r="F112" s="3">
        <f t="shared" si="51"/>
        <v>883514.29</v>
      </c>
      <c r="G112" s="18">
        <f t="shared" si="53"/>
        <v>-245456.87000000011</v>
      </c>
      <c r="H112" s="86"/>
      <c r="I112" s="86"/>
    </row>
    <row r="113" spans="1:11" x14ac:dyDescent="0.2">
      <c r="A113" s="28" t="s">
        <v>50</v>
      </c>
      <c r="B113" s="3">
        <v>655162.57999999996</v>
      </c>
      <c r="C113" s="3">
        <f t="shared" si="54"/>
        <v>-17105.16</v>
      </c>
      <c r="D113" s="3">
        <f t="shared" si="52"/>
        <v>638057.41999999993</v>
      </c>
      <c r="E113" s="3">
        <v>638057</v>
      </c>
      <c r="F113" s="3">
        <f t="shared" si="51"/>
        <v>638057</v>
      </c>
      <c r="G113" s="18">
        <f t="shared" si="53"/>
        <v>0.41999999992549419</v>
      </c>
      <c r="H113" s="86"/>
      <c r="I113" s="86"/>
    </row>
    <row r="114" spans="1:11" x14ac:dyDescent="0.2">
      <c r="A114" s="28" t="s">
        <v>49</v>
      </c>
      <c r="B114" s="3">
        <v>655162.57999999996</v>
      </c>
      <c r="C114" s="3">
        <f t="shared" si="54"/>
        <v>-17105.16</v>
      </c>
      <c r="D114" s="3">
        <f t="shared" si="52"/>
        <v>638057.41999999993</v>
      </c>
      <c r="E114" s="3">
        <v>638057</v>
      </c>
      <c r="F114" s="3">
        <f t="shared" si="51"/>
        <v>638057</v>
      </c>
      <c r="G114" s="18">
        <f t="shared" si="53"/>
        <v>0.41999999992549419</v>
      </c>
      <c r="H114" s="86"/>
      <c r="I114" s="86"/>
    </row>
    <row r="115" spans="1:11" x14ac:dyDescent="0.2">
      <c r="A115" s="28" t="s">
        <v>48</v>
      </c>
      <c r="B115" s="3">
        <v>655162.57999999996</v>
      </c>
      <c r="C115" s="3">
        <f t="shared" si="54"/>
        <v>-17105.16</v>
      </c>
      <c r="D115" s="3">
        <f t="shared" si="52"/>
        <v>638057.41999999993</v>
      </c>
      <c r="E115" s="3">
        <v>631790.07999999996</v>
      </c>
      <c r="F115" s="3">
        <f t="shared" si="51"/>
        <v>631790.07999999996</v>
      </c>
      <c r="G115" s="18">
        <f t="shared" si="53"/>
        <v>6267.3399999999674</v>
      </c>
      <c r="H115" s="86"/>
      <c r="I115" s="86"/>
    </row>
    <row r="116" spans="1:11" x14ac:dyDescent="0.2">
      <c r="A116" s="28" t="s">
        <v>47</v>
      </c>
      <c r="B116" s="3">
        <v>655162.57999999996</v>
      </c>
      <c r="C116" s="3">
        <f t="shared" si="54"/>
        <v>-17105.16</v>
      </c>
      <c r="D116" s="3">
        <f t="shared" si="52"/>
        <v>638057.41999999993</v>
      </c>
      <c r="E116" s="3">
        <v>542543.9</v>
      </c>
      <c r="F116" s="3">
        <f t="shared" si="51"/>
        <v>542543.9</v>
      </c>
      <c r="G116" s="18">
        <f t="shared" si="53"/>
        <v>95513.519999999902</v>
      </c>
      <c r="H116" s="86"/>
      <c r="I116" s="86"/>
    </row>
    <row r="117" spans="1:11" x14ac:dyDescent="0.2">
      <c r="A117" s="28" t="s">
        <v>46</v>
      </c>
      <c r="B117" s="3">
        <v>655162.57999999996</v>
      </c>
      <c r="C117" s="3">
        <f t="shared" si="54"/>
        <v>-17105.16</v>
      </c>
      <c r="D117" s="3">
        <f t="shared" si="52"/>
        <v>638057.41999999993</v>
      </c>
      <c r="E117" s="3">
        <v>584729.65</v>
      </c>
      <c r="F117" s="3">
        <f t="shared" si="51"/>
        <v>584729.65</v>
      </c>
      <c r="G117" s="18">
        <f t="shared" si="53"/>
        <v>53327.769999999902</v>
      </c>
      <c r="H117" s="86"/>
      <c r="I117" s="86"/>
    </row>
    <row r="118" spans="1:11" x14ac:dyDescent="0.2">
      <c r="A118" s="28" t="s">
        <v>45</v>
      </c>
      <c r="B118" s="3">
        <v>655162.62</v>
      </c>
      <c r="C118" s="3">
        <v>-17105.240000000002</v>
      </c>
      <c r="D118" s="3">
        <f t="shared" si="52"/>
        <v>638057.38</v>
      </c>
      <c r="E118" s="3">
        <v>0</v>
      </c>
      <c r="F118" s="3">
        <f t="shared" si="51"/>
        <v>0</v>
      </c>
      <c r="G118" s="18">
        <f t="shared" si="53"/>
        <v>638057.38</v>
      </c>
      <c r="H118" s="86"/>
      <c r="I118" s="86"/>
    </row>
    <row r="119" spans="1:11" x14ac:dyDescent="0.2">
      <c r="A119" s="28" t="s">
        <v>44</v>
      </c>
      <c r="B119" s="3"/>
      <c r="C119" s="3"/>
      <c r="D119" s="3"/>
      <c r="E119" s="3">
        <v>0</v>
      </c>
      <c r="F119" s="3">
        <f t="shared" si="51"/>
        <v>0</v>
      </c>
      <c r="G119" s="18">
        <f t="shared" si="53"/>
        <v>0</v>
      </c>
      <c r="H119" s="86"/>
      <c r="I119" s="86"/>
    </row>
    <row r="120" spans="1:11" ht="13.5" thickBot="1" x14ac:dyDescent="0.25">
      <c r="A120" s="79"/>
      <c r="B120" s="80"/>
      <c r="C120" s="80"/>
      <c r="D120" s="80"/>
      <c r="E120" s="80"/>
      <c r="F120" s="81"/>
      <c r="G120" s="82"/>
      <c r="H120" s="86"/>
      <c r="I120" s="86"/>
    </row>
    <row r="121" spans="1:11" ht="13.5" thickTop="1" x14ac:dyDescent="0.2">
      <c r="A121" s="27" t="s">
        <v>43</v>
      </c>
      <c r="B121" s="7">
        <f t="shared" ref="B121:G121" si="55">SUM(B122:B122)</f>
        <v>2517123</v>
      </c>
      <c r="C121" s="7">
        <f t="shared" si="55"/>
        <v>156004</v>
      </c>
      <c r="D121" s="7">
        <f t="shared" si="55"/>
        <v>2673127</v>
      </c>
      <c r="E121" s="7">
        <f t="shared" si="55"/>
        <v>2677614.7200000002</v>
      </c>
      <c r="F121" s="7">
        <f t="shared" si="55"/>
        <v>2677614.7200000002</v>
      </c>
      <c r="G121" s="59">
        <f t="shared" si="55"/>
        <v>-7</v>
      </c>
      <c r="H121" s="86"/>
      <c r="I121" s="86"/>
    </row>
    <row r="122" spans="1:11" x14ac:dyDescent="0.2">
      <c r="A122" s="27" t="s">
        <v>42</v>
      </c>
      <c r="B122" s="7">
        <f t="shared" ref="B122:G122" si="56">SUM(B123:B134)</f>
        <v>2517123</v>
      </c>
      <c r="C122" s="7">
        <f t="shared" si="56"/>
        <v>156004</v>
      </c>
      <c r="D122" s="7">
        <f t="shared" si="56"/>
        <v>2673127</v>
      </c>
      <c r="E122" s="7">
        <f>SUM(E123:E135)</f>
        <v>2677614.7200000002</v>
      </c>
      <c r="F122" s="7">
        <f>SUM(F123:F135)</f>
        <v>2677614.7200000002</v>
      </c>
      <c r="G122" s="59">
        <f t="shared" si="56"/>
        <v>-7</v>
      </c>
      <c r="H122" s="86"/>
      <c r="I122" s="86"/>
    </row>
    <row r="123" spans="1:11" x14ac:dyDescent="0.2">
      <c r="A123" s="28" t="s">
        <v>41</v>
      </c>
      <c r="B123" s="8">
        <v>251712</v>
      </c>
      <c r="C123" s="8">
        <v>15600</v>
      </c>
      <c r="D123" s="8">
        <f>B123+C123</f>
        <v>267312</v>
      </c>
      <c r="E123" s="8">
        <v>267313</v>
      </c>
      <c r="F123" s="8">
        <f>E123</f>
        <v>267313</v>
      </c>
      <c r="G123" s="18">
        <f>D123-E123</f>
        <v>-1</v>
      </c>
      <c r="H123" s="86"/>
      <c r="I123" s="86"/>
    </row>
    <row r="124" spans="1:11" x14ac:dyDescent="0.2">
      <c r="A124" s="28" t="s">
        <v>40</v>
      </c>
      <c r="B124" s="8">
        <v>251712</v>
      </c>
      <c r="C124" s="8">
        <v>15600</v>
      </c>
      <c r="D124" s="8">
        <f t="shared" ref="D124:D132" si="57">B124+C124</f>
        <v>267312</v>
      </c>
      <c r="E124" s="8">
        <v>267313</v>
      </c>
      <c r="F124" s="8">
        <f t="shared" ref="F124:F132" si="58">E124</f>
        <v>267313</v>
      </c>
      <c r="G124" s="18">
        <f t="shared" ref="G124:G132" si="59">D124-E124</f>
        <v>-1</v>
      </c>
      <c r="H124" s="86"/>
      <c r="I124" s="86"/>
    </row>
    <row r="125" spans="1:11" x14ac:dyDescent="0.2">
      <c r="A125" s="28" t="s">
        <v>39</v>
      </c>
      <c r="B125" s="8">
        <v>251712</v>
      </c>
      <c r="C125" s="8">
        <v>15600</v>
      </c>
      <c r="D125" s="8">
        <f t="shared" si="57"/>
        <v>267312</v>
      </c>
      <c r="E125" s="8">
        <v>267313</v>
      </c>
      <c r="F125" s="8">
        <f t="shared" si="58"/>
        <v>267313</v>
      </c>
      <c r="G125" s="18">
        <f t="shared" si="59"/>
        <v>-1</v>
      </c>
      <c r="H125" s="86"/>
      <c r="I125" s="86"/>
      <c r="K125" s="66"/>
    </row>
    <row r="126" spans="1:11" x14ac:dyDescent="0.2">
      <c r="A126" s="28" t="s">
        <v>38</v>
      </c>
      <c r="B126" s="8">
        <v>251712</v>
      </c>
      <c r="C126" s="8">
        <v>15600</v>
      </c>
      <c r="D126" s="8">
        <f t="shared" si="57"/>
        <v>267312</v>
      </c>
      <c r="E126" s="8">
        <v>267313</v>
      </c>
      <c r="F126" s="8">
        <f t="shared" si="58"/>
        <v>267313</v>
      </c>
      <c r="G126" s="18">
        <f t="shared" si="59"/>
        <v>-1</v>
      </c>
      <c r="H126" s="86"/>
      <c r="I126" s="86"/>
      <c r="K126" s="66"/>
    </row>
    <row r="127" spans="1:11" x14ac:dyDescent="0.2">
      <c r="A127" s="28" t="s">
        <v>37</v>
      </c>
      <c r="B127" s="8">
        <v>251712</v>
      </c>
      <c r="C127" s="8">
        <v>15600</v>
      </c>
      <c r="D127" s="8">
        <f t="shared" si="57"/>
        <v>267312</v>
      </c>
      <c r="E127" s="8">
        <v>267313</v>
      </c>
      <c r="F127" s="8">
        <f t="shared" si="58"/>
        <v>267313</v>
      </c>
      <c r="G127" s="18">
        <f t="shared" si="59"/>
        <v>-1</v>
      </c>
      <c r="H127" s="86"/>
      <c r="I127" s="86"/>
    </row>
    <row r="128" spans="1:11" x14ac:dyDescent="0.2">
      <c r="A128" s="28" t="s">
        <v>36</v>
      </c>
      <c r="B128" s="8">
        <v>251712</v>
      </c>
      <c r="C128" s="8">
        <v>15600</v>
      </c>
      <c r="D128" s="8">
        <f t="shared" si="57"/>
        <v>267312</v>
      </c>
      <c r="E128" s="8">
        <v>267313</v>
      </c>
      <c r="F128" s="8">
        <f t="shared" si="58"/>
        <v>267313</v>
      </c>
      <c r="G128" s="18">
        <f t="shared" si="59"/>
        <v>-1</v>
      </c>
      <c r="H128" s="86"/>
      <c r="I128" s="86"/>
    </row>
    <row r="129" spans="1:11" x14ac:dyDescent="0.2">
      <c r="A129" s="28" t="s">
        <v>35</v>
      </c>
      <c r="B129" s="8">
        <v>251712</v>
      </c>
      <c r="C129" s="8">
        <v>15600</v>
      </c>
      <c r="D129" s="8">
        <f t="shared" si="57"/>
        <v>267312</v>
      </c>
      <c r="E129" s="8">
        <v>267313</v>
      </c>
      <c r="F129" s="8">
        <f t="shared" si="58"/>
        <v>267313</v>
      </c>
      <c r="G129" s="18">
        <f t="shared" si="59"/>
        <v>-1</v>
      </c>
      <c r="H129" s="86"/>
      <c r="I129" s="86"/>
    </row>
    <row r="130" spans="1:11" x14ac:dyDescent="0.2">
      <c r="A130" s="28" t="s">
        <v>34</v>
      </c>
      <c r="B130" s="8">
        <v>251712</v>
      </c>
      <c r="C130" s="8">
        <v>15600</v>
      </c>
      <c r="D130" s="8">
        <f t="shared" si="57"/>
        <v>267312</v>
      </c>
      <c r="E130" s="8">
        <v>267313</v>
      </c>
      <c r="F130" s="8">
        <f t="shared" si="58"/>
        <v>267313</v>
      </c>
      <c r="G130" s="18">
        <f t="shared" si="59"/>
        <v>-1</v>
      </c>
      <c r="H130" s="86"/>
      <c r="I130" s="86"/>
    </row>
    <row r="131" spans="1:11" x14ac:dyDescent="0.2">
      <c r="A131" s="28" t="s">
        <v>33</v>
      </c>
      <c r="B131" s="8">
        <v>251712</v>
      </c>
      <c r="C131" s="8">
        <v>15600</v>
      </c>
      <c r="D131" s="8">
        <f t="shared" si="57"/>
        <v>267312</v>
      </c>
      <c r="E131" s="8">
        <v>267313</v>
      </c>
      <c r="F131" s="8">
        <f t="shared" si="58"/>
        <v>267313</v>
      </c>
      <c r="G131" s="18">
        <f t="shared" si="59"/>
        <v>-1</v>
      </c>
      <c r="H131" s="86"/>
      <c r="I131" s="86"/>
    </row>
    <row r="132" spans="1:11" x14ac:dyDescent="0.2">
      <c r="A132" s="28" t="s">
        <v>32</v>
      </c>
      <c r="B132" s="8">
        <v>251715</v>
      </c>
      <c r="C132" s="8">
        <v>15604</v>
      </c>
      <c r="D132" s="8">
        <f t="shared" si="57"/>
        <v>267319</v>
      </c>
      <c r="E132" s="8">
        <v>267317</v>
      </c>
      <c r="F132" s="8">
        <f t="shared" si="58"/>
        <v>267317</v>
      </c>
      <c r="G132" s="18">
        <f t="shared" si="59"/>
        <v>2</v>
      </c>
      <c r="H132" s="86"/>
      <c r="I132" s="86"/>
    </row>
    <row r="133" spans="1:11" x14ac:dyDescent="0.2">
      <c r="A133" s="28" t="s">
        <v>31</v>
      </c>
      <c r="B133" s="8"/>
      <c r="C133" s="8"/>
      <c r="D133" s="8"/>
      <c r="E133" s="3"/>
      <c r="F133" s="8"/>
      <c r="G133" s="23"/>
      <c r="H133" s="86"/>
      <c r="I133" s="86"/>
    </row>
    <row r="134" spans="1:11" x14ac:dyDescent="0.2">
      <c r="A134" s="28" t="s">
        <v>30</v>
      </c>
      <c r="B134" s="8"/>
      <c r="C134" s="8"/>
      <c r="D134" s="8"/>
      <c r="E134" s="3"/>
      <c r="F134" s="8"/>
      <c r="G134" s="23"/>
      <c r="H134" s="86"/>
      <c r="I134" s="86"/>
    </row>
    <row r="135" spans="1:11" x14ac:dyDescent="0.2">
      <c r="A135" s="28" t="s">
        <v>179</v>
      </c>
      <c r="B135" s="8"/>
      <c r="C135" s="8"/>
      <c r="D135" s="8"/>
      <c r="E135" s="3">
        <v>4480.72</v>
      </c>
      <c r="F135" s="8">
        <f>E135</f>
        <v>4480.72</v>
      </c>
      <c r="G135" s="18">
        <f t="shared" ref="G135" si="60">D135-E135</f>
        <v>-4480.72</v>
      </c>
      <c r="H135" s="86"/>
      <c r="I135" s="86"/>
    </row>
    <row r="136" spans="1:11" x14ac:dyDescent="0.2">
      <c r="A136" s="27" t="s">
        <v>29</v>
      </c>
      <c r="B136" s="7">
        <f t="shared" ref="B136:G136" si="61">SUM(B137:B137)</f>
        <v>6987558</v>
      </c>
      <c r="C136" s="7">
        <f t="shared" si="61"/>
        <v>353265</v>
      </c>
      <c r="D136" s="7">
        <f t="shared" si="61"/>
        <v>7340823</v>
      </c>
      <c r="E136" s="7">
        <f t="shared" si="61"/>
        <v>6729085</v>
      </c>
      <c r="F136" s="7">
        <f t="shared" si="61"/>
        <v>6729085</v>
      </c>
      <c r="G136" s="59">
        <f t="shared" si="61"/>
        <v>611738</v>
      </c>
      <c r="H136" s="86"/>
      <c r="I136" s="86"/>
    </row>
    <row r="137" spans="1:11" x14ac:dyDescent="0.2">
      <c r="A137" s="27" t="s">
        <v>28</v>
      </c>
      <c r="B137" s="7">
        <f t="shared" ref="B137:G137" si="62">SUM(B138:B149)</f>
        <v>6987558</v>
      </c>
      <c r="C137" s="7">
        <f t="shared" si="62"/>
        <v>353265</v>
      </c>
      <c r="D137" s="7">
        <f t="shared" si="62"/>
        <v>7340823</v>
      </c>
      <c r="E137" s="7">
        <f t="shared" si="62"/>
        <v>6729085</v>
      </c>
      <c r="F137" s="7">
        <f t="shared" si="62"/>
        <v>6729085</v>
      </c>
      <c r="G137" s="59">
        <f t="shared" si="62"/>
        <v>611738</v>
      </c>
      <c r="H137" s="86"/>
      <c r="I137" s="86"/>
      <c r="K137" s="66">
        <f>7340823-D137</f>
        <v>0</v>
      </c>
    </row>
    <row r="138" spans="1:11" x14ac:dyDescent="0.2">
      <c r="A138" s="28" t="s">
        <v>27</v>
      </c>
      <c r="B138" s="8">
        <v>582296.5</v>
      </c>
      <c r="C138" s="8">
        <v>29438.5</v>
      </c>
      <c r="D138" s="8">
        <f>B138+C138</f>
        <v>611735</v>
      </c>
      <c r="E138" s="3">
        <v>611735</v>
      </c>
      <c r="F138" s="8">
        <f>E138</f>
        <v>611735</v>
      </c>
      <c r="G138" s="18">
        <f>D138-F138</f>
        <v>0</v>
      </c>
      <c r="H138" s="86"/>
      <c r="I138" s="86"/>
      <c r="K138" s="66">
        <f>K137/12</f>
        <v>0</v>
      </c>
    </row>
    <row r="139" spans="1:11" x14ac:dyDescent="0.2">
      <c r="A139" s="28" t="s">
        <v>26</v>
      </c>
      <c r="B139" s="8">
        <v>582296.5</v>
      </c>
      <c r="C139" s="8">
        <v>29438.5</v>
      </c>
      <c r="D139" s="8">
        <f t="shared" ref="D139:D147" si="63">B139+C140</f>
        <v>611735</v>
      </c>
      <c r="E139" s="3">
        <v>611735</v>
      </c>
      <c r="F139" s="8">
        <f t="shared" ref="F139:F149" si="64">E139</f>
        <v>611735</v>
      </c>
      <c r="G139" s="18">
        <f t="shared" ref="G139:G149" si="65">D139-F139</f>
        <v>0</v>
      </c>
      <c r="H139" s="86"/>
      <c r="I139" s="86"/>
    </row>
    <row r="140" spans="1:11" x14ac:dyDescent="0.2">
      <c r="A140" s="28" t="s">
        <v>25</v>
      </c>
      <c r="B140" s="8">
        <v>582296.5</v>
      </c>
      <c r="C140" s="8">
        <v>29438.5</v>
      </c>
      <c r="D140" s="8">
        <f t="shared" si="63"/>
        <v>611735</v>
      </c>
      <c r="E140" s="3">
        <v>611735</v>
      </c>
      <c r="F140" s="8">
        <f t="shared" si="64"/>
        <v>611735</v>
      </c>
      <c r="G140" s="18">
        <f t="shared" si="65"/>
        <v>0</v>
      </c>
      <c r="H140" s="86"/>
      <c r="I140" s="86"/>
    </row>
    <row r="141" spans="1:11" x14ac:dyDescent="0.2">
      <c r="A141" s="28" t="s">
        <v>24</v>
      </c>
      <c r="B141" s="8">
        <v>582296.5</v>
      </c>
      <c r="C141" s="8">
        <v>29438.5</v>
      </c>
      <c r="D141" s="8">
        <f t="shared" si="63"/>
        <v>611735</v>
      </c>
      <c r="E141" s="3">
        <v>611735</v>
      </c>
      <c r="F141" s="8">
        <f t="shared" si="64"/>
        <v>611735</v>
      </c>
      <c r="G141" s="18">
        <f t="shared" si="65"/>
        <v>0</v>
      </c>
      <c r="H141" s="86"/>
      <c r="I141" s="86"/>
    </row>
    <row r="142" spans="1:11" x14ac:dyDescent="0.2">
      <c r="A142" s="28" t="s">
        <v>23</v>
      </c>
      <c r="B142" s="8">
        <v>582296.5</v>
      </c>
      <c r="C142" s="8">
        <v>29438.5</v>
      </c>
      <c r="D142" s="8">
        <f t="shared" si="63"/>
        <v>611735</v>
      </c>
      <c r="E142" s="3">
        <v>611735</v>
      </c>
      <c r="F142" s="8">
        <f>E142</f>
        <v>611735</v>
      </c>
      <c r="G142" s="18">
        <f t="shared" si="65"/>
        <v>0</v>
      </c>
      <c r="H142" s="86"/>
      <c r="I142" s="86"/>
    </row>
    <row r="143" spans="1:11" x14ac:dyDescent="0.2">
      <c r="A143" s="28" t="s">
        <v>22</v>
      </c>
      <c r="B143" s="8">
        <v>582296.5</v>
      </c>
      <c r="C143" s="8">
        <v>29438.5</v>
      </c>
      <c r="D143" s="8">
        <f t="shared" si="63"/>
        <v>611735</v>
      </c>
      <c r="E143" s="3">
        <v>611735</v>
      </c>
      <c r="F143" s="8">
        <f t="shared" si="64"/>
        <v>611735</v>
      </c>
      <c r="G143" s="18">
        <f t="shared" si="65"/>
        <v>0</v>
      </c>
      <c r="H143" s="86"/>
      <c r="I143" s="86"/>
    </row>
    <row r="144" spans="1:11" x14ac:dyDescent="0.2">
      <c r="A144" s="28" t="s">
        <v>21</v>
      </c>
      <c r="B144" s="8">
        <v>582296.5</v>
      </c>
      <c r="C144" s="8">
        <v>29438.5</v>
      </c>
      <c r="D144" s="8">
        <f t="shared" si="63"/>
        <v>611735</v>
      </c>
      <c r="E144" s="3">
        <v>611735</v>
      </c>
      <c r="F144" s="8">
        <f t="shared" si="64"/>
        <v>611735</v>
      </c>
      <c r="G144" s="18">
        <f t="shared" si="65"/>
        <v>0</v>
      </c>
      <c r="H144" s="86"/>
      <c r="I144" s="86"/>
    </row>
    <row r="145" spans="1:10" x14ac:dyDescent="0.2">
      <c r="A145" s="28" t="s">
        <v>20</v>
      </c>
      <c r="B145" s="8">
        <v>582296.5</v>
      </c>
      <c r="C145" s="8">
        <v>29438.5</v>
      </c>
      <c r="D145" s="8">
        <f t="shared" si="63"/>
        <v>611735</v>
      </c>
      <c r="E145" s="3">
        <v>611735</v>
      </c>
      <c r="F145" s="8">
        <f t="shared" si="64"/>
        <v>611735</v>
      </c>
      <c r="G145" s="18">
        <f t="shared" si="65"/>
        <v>0</v>
      </c>
      <c r="H145" s="86"/>
      <c r="I145" s="86"/>
    </row>
    <row r="146" spans="1:10" x14ac:dyDescent="0.2">
      <c r="A146" s="28" t="s">
        <v>19</v>
      </c>
      <c r="B146" s="8">
        <v>582296.5</v>
      </c>
      <c r="C146" s="8">
        <v>29438.5</v>
      </c>
      <c r="D146" s="8">
        <f t="shared" si="63"/>
        <v>611735</v>
      </c>
      <c r="E146" s="3">
        <v>611735</v>
      </c>
      <c r="F146" s="8">
        <f t="shared" si="64"/>
        <v>611735</v>
      </c>
      <c r="G146" s="18">
        <f t="shared" si="65"/>
        <v>0</v>
      </c>
      <c r="H146" s="86"/>
      <c r="I146" s="86"/>
    </row>
    <row r="147" spans="1:10" x14ac:dyDescent="0.2">
      <c r="A147" s="28" t="s">
        <v>18</v>
      </c>
      <c r="B147" s="8">
        <v>582296.5</v>
      </c>
      <c r="C147" s="8">
        <v>29438.5</v>
      </c>
      <c r="D147" s="8">
        <f t="shared" si="63"/>
        <v>611735</v>
      </c>
      <c r="E147" s="3">
        <v>611735</v>
      </c>
      <c r="F147" s="8">
        <f t="shared" si="64"/>
        <v>611735</v>
      </c>
      <c r="G147" s="18">
        <f t="shared" si="65"/>
        <v>0</v>
      </c>
      <c r="H147" s="86"/>
      <c r="I147" s="86"/>
    </row>
    <row r="148" spans="1:10" x14ac:dyDescent="0.2">
      <c r="A148" s="28" t="s">
        <v>17</v>
      </c>
      <c r="B148" s="8">
        <v>582296.5</v>
      </c>
      <c r="C148" s="8">
        <v>29438.5</v>
      </c>
      <c r="D148" s="8">
        <f>B148+C148</f>
        <v>611735</v>
      </c>
      <c r="E148" s="3">
        <v>611735</v>
      </c>
      <c r="F148" s="8">
        <f t="shared" si="64"/>
        <v>611735</v>
      </c>
      <c r="G148" s="18">
        <f t="shared" si="65"/>
        <v>0</v>
      </c>
      <c r="H148" s="86"/>
      <c r="I148" s="86"/>
    </row>
    <row r="149" spans="1:10" x14ac:dyDescent="0.2">
      <c r="A149" s="28" t="s">
        <v>16</v>
      </c>
      <c r="B149" s="8">
        <v>582296.5</v>
      </c>
      <c r="C149" s="8">
        <v>29441.5</v>
      </c>
      <c r="D149" s="8">
        <f>B149+C149</f>
        <v>611738</v>
      </c>
      <c r="E149" s="3">
        <v>0</v>
      </c>
      <c r="F149" s="8">
        <f t="shared" si="64"/>
        <v>0</v>
      </c>
      <c r="G149" s="18">
        <f t="shared" si="65"/>
        <v>611738</v>
      </c>
      <c r="H149" s="86"/>
      <c r="I149" s="86"/>
    </row>
    <row r="150" spans="1:10" x14ac:dyDescent="0.2">
      <c r="A150" s="28"/>
      <c r="B150" s="8"/>
      <c r="C150" s="8"/>
      <c r="D150" s="8"/>
      <c r="E150" s="3"/>
      <c r="F150" s="8"/>
      <c r="G150" s="23"/>
      <c r="H150" s="86"/>
      <c r="I150" s="86"/>
    </row>
    <row r="151" spans="1:10" x14ac:dyDescent="0.2">
      <c r="A151" s="27" t="s">
        <v>15</v>
      </c>
      <c r="B151" s="7">
        <f t="shared" ref="B151:G151" si="66">SUM(B152:B152)</f>
        <v>2004409</v>
      </c>
      <c r="C151" s="7">
        <f t="shared" si="66"/>
        <v>-371658.99800000014</v>
      </c>
      <c r="D151" s="7">
        <f t="shared" si="66"/>
        <v>1632750.0019999999</v>
      </c>
      <c r="E151" s="7">
        <f t="shared" si="66"/>
        <v>1796693</v>
      </c>
      <c r="F151" s="7">
        <f t="shared" si="66"/>
        <v>1796693</v>
      </c>
      <c r="G151" s="59">
        <f t="shared" si="66"/>
        <v>-163942.99800000002</v>
      </c>
      <c r="H151" s="86"/>
      <c r="I151" s="86"/>
    </row>
    <row r="152" spans="1:10" x14ac:dyDescent="0.2">
      <c r="A152" s="27" t="s">
        <v>14</v>
      </c>
      <c r="B152" s="9">
        <f t="shared" ref="B152:G152" si="67">SUM(B153:B164)</f>
        <v>2004409</v>
      </c>
      <c r="C152" s="9">
        <f t="shared" si="67"/>
        <v>-371658.99800000014</v>
      </c>
      <c r="D152" s="9">
        <f t="shared" si="67"/>
        <v>1632750.0019999999</v>
      </c>
      <c r="E152" s="9">
        <f t="shared" si="67"/>
        <v>1796693</v>
      </c>
      <c r="F152" s="9">
        <f t="shared" si="67"/>
        <v>1796693</v>
      </c>
      <c r="G152" s="60">
        <f t="shared" si="67"/>
        <v>-163942.99800000002</v>
      </c>
      <c r="H152" s="86"/>
      <c r="I152" s="86"/>
    </row>
    <row r="153" spans="1:10" x14ac:dyDescent="0.2">
      <c r="A153" s="28" t="s">
        <v>13</v>
      </c>
      <c r="B153" s="10">
        <v>167034.07999999999</v>
      </c>
      <c r="C153" s="10">
        <v>-30971.08</v>
      </c>
      <c r="D153" s="10">
        <f>B153+C153</f>
        <v>136063</v>
      </c>
      <c r="E153" s="10">
        <v>136062.5</v>
      </c>
      <c r="F153" s="10">
        <f>E153</f>
        <v>136062.5</v>
      </c>
      <c r="G153" s="18">
        <f>D153-F153</f>
        <v>0.5</v>
      </c>
      <c r="H153" s="86"/>
      <c r="I153" s="86"/>
    </row>
    <row r="154" spans="1:10" x14ac:dyDescent="0.2">
      <c r="A154" s="28" t="s">
        <v>12</v>
      </c>
      <c r="B154" s="10">
        <v>167034.07999999999</v>
      </c>
      <c r="C154" s="10">
        <v>-30971.08</v>
      </c>
      <c r="D154" s="10">
        <f t="shared" ref="D154:D164" si="68">B154+C154</f>
        <v>136063</v>
      </c>
      <c r="E154" s="10">
        <v>136063.5</v>
      </c>
      <c r="F154" s="10">
        <f t="shared" ref="F154:F162" si="69">E154</f>
        <v>136063.5</v>
      </c>
      <c r="G154" s="18">
        <f t="shared" ref="G154:G164" si="70">D154-F154</f>
        <v>-0.5</v>
      </c>
      <c r="H154" s="86"/>
      <c r="I154" s="86"/>
      <c r="J154" s="1"/>
    </row>
    <row r="155" spans="1:10" x14ac:dyDescent="0.2">
      <c r="A155" s="28" t="s">
        <v>11</v>
      </c>
      <c r="B155" s="10">
        <v>167034.07999999999</v>
      </c>
      <c r="C155" s="10">
        <v>-30971.08</v>
      </c>
      <c r="D155" s="10">
        <f t="shared" si="68"/>
        <v>136063</v>
      </c>
      <c r="E155" s="10">
        <v>136063</v>
      </c>
      <c r="F155" s="10">
        <f t="shared" si="69"/>
        <v>136063</v>
      </c>
      <c r="G155" s="18">
        <f t="shared" si="70"/>
        <v>0</v>
      </c>
      <c r="H155" s="86"/>
      <c r="I155" s="86"/>
    </row>
    <row r="156" spans="1:10" x14ac:dyDescent="0.2">
      <c r="A156" s="28" t="s">
        <v>10</v>
      </c>
      <c r="B156" s="10">
        <v>167034.07999999999</v>
      </c>
      <c r="C156" s="10">
        <v>-30971.08</v>
      </c>
      <c r="D156" s="10">
        <f t="shared" si="68"/>
        <v>136063</v>
      </c>
      <c r="E156" s="10">
        <v>136063</v>
      </c>
      <c r="F156" s="10">
        <f t="shared" si="69"/>
        <v>136063</v>
      </c>
      <c r="G156" s="18">
        <f t="shared" si="70"/>
        <v>0</v>
      </c>
      <c r="H156" s="86"/>
      <c r="I156" s="86"/>
    </row>
    <row r="157" spans="1:10" x14ac:dyDescent="0.2">
      <c r="A157" s="28" t="s">
        <v>9</v>
      </c>
      <c r="B157" s="10">
        <v>167034.07999999999</v>
      </c>
      <c r="C157" s="10">
        <v>-30971.08</v>
      </c>
      <c r="D157" s="10">
        <f t="shared" si="68"/>
        <v>136063</v>
      </c>
      <c r="E157" s="10">
        <v>136063</v>
      </c>
      <c r="F157" s="10">
        <f t="shared" si="69"/>
        <v>136063</v>
      </c>
      <c r="G157" s="18">
        <f t="shared" si="70"/>
        <v>0</v>
      </c>
      <c r="H157" s="86"/>
      <c r="I157" s="86"/>
    </row>
    <row r="158" spans="1:10" x14ac:dyDescent="0.2">
      <c r="A158" s="28" t="s">
        <v>8</v>
      </c>
      <c r="B158" s="10">
        <v>167034.07999999999</v>
      </c>
      <c r="C158" s="10">
        <v>-30971.08</v>
      </c>
      <c r="D158" s="10">
        <f t="shared" si="68"/>
        <v>136063</v>
      </c>
      <c r="E158" s="10">
        <v>136063</v>
      </c>
      <c r="F158" s="10">
        <f t="shared" si="69"/>
        <v>136063</v>
      </c>
      <c r="G158" s="18">
        <f t="shared" si="70"/>
        <v>0</v>
      </c>
      <c r="H158" s="86"/>
      <c r="I158" s="86"/>
    </row>
    <row r="159" spans="1:10" x14ac:dyDescent="0.2">
      <c r="A159" s="28" t="s">
        <v>7</v>
      </c>
      <c r="B159" s="10">
        <v>167034.07999999999</v>
      </c>
      <c r="C159" s="10">
        <v>-30971.08</v>
      </c>
      <c r="D159" s="10">
        <f t="shared" si="68"/>
        <v>136063</v>
      </c>
      <c r="E159" s="10">
        <v>136063</v>
      </c>
      <c r="F159" s="10">
        <f t="shared" si="69"/>
        <v>136063</v>
      </c>
      <c r="G159" s="18">
        <f t="shared" si="70"/>
        <v>0</v>
      </c>
      <c r="H159" s="86"/>
      <c r="I159" s="86"/>
    </row>
    <row r="160" spans="1:10" x14ac:dyDescent="0.2">
      <c r="A160" s="28" t="s">
        <v>6</v>
      </c>
      <c r="B160" s="10">
        <v>167034.07999999999</v>
      </c>
      <c r="C160" s="10">
        <v>-30971.08</v>
      </c>
      <c r="D160" s="10">
        <f t="shared" si="68"/>
        <v>136063</v>
      </c>
      <c r="E160" s="10">
        <v>436063</v>
      </c>
      <c r="F160" s="10">
        <f t="shared" si="69"/>
        <v>436063</v>
      </c>
      <c r="G160" s="18">
        <f t="shared" si="70"/>
        <v>-300000</v>
      </c>
      <c r="H160" s="86"/>
      <c r="I160" s="86"/>
    </row>
    <row r="161" spans="1:9" x14ac:dyDescent="0.2">
      <c r="A161" s="28" t="s">
        <v>5</v>
      </c>
      <c r="B161" s="10">
        <v>167034.07999999999</v>
      </c>
      <c r="C161" s="10">
        <v>-30971.08</v>
      </c>
      <c r="D161" s="10">
        <f t="shared" si="68"/>
        <v>136063</v>
      </c>
      <c r="E161" s="10">
        <v>136063</v>
      </c>
      <c r="F161" s="10">
        <f t="shared" si="69"/>
        <v>136063</v>
      </c>
      <c r="G161" s="18">
        <f t="shared" si="70"/>
        <v>0</v>
      </c>
      <c r="H161" s="86"/>
      <c r="I161" s="86"/>
    </row>
    <row r="162" spans="1:9" x14ac:dyDescent="0.2">
      <c r="A162" s="28" t="s">
        <v>4</v>
      </c>
      <c r="B162" s="10">
        <v>167034.07999999999</v>
      </c>
      <c r="C162" s="10">
        <v>-30971.08</v>
      </c>
      <c r="D162" s="10">
        <f t="shared" si="68"/>
        <v>136063</v>
      </c>
      <c r="E162" s="10">
        <v>136063</v>
      </c>
      <c r="F162" s="10">
        <f t="shared" si="69"/>
        <v>136063</v>
      </c>
      <c r="G162" s="18">
        <f t="shared" si="70"/>
        <v>0</v>
      </c>
      <c r="H162" s="86"/>
      <c r="I162" s="86"/>
    </row>
    <row r="163" spans="1:9" x14ac:dyDescent="0.2">
      <c r="A163" s="28" t="s">
        <v>3</v>
      </c>
      <c r="B163" s="10">
        <v>167034.07999999999</v>
      </c>
      <c r="C163" s="10">
        <v>-30971.058000000001</v>
      </c>
      <c r="D163" s="10">
        <f t="shared" si="68"/>
        <v>136063.022</v>
      </c>
      <c r="E163" s="10">
        <v>136063</v>
      </c>
      <c r="F163" s="10">
        <f>E163</f>
        <v>136063</v>
      </c>
      <c r="G163" s="18">
        <f t="shared" si="70"/>
        <v>2.1999999997206032E-2</v>
      </c>
      <c r="H163" s="86"/>
      <c r="I163" s="86"/>
    </row>
    <row r="164" spans="1:9" x14ac:dyDescent="0.2">
      <c r="A164" s="28" t="s">
        <v>2</v>
      </c>
      <c r="B164" s="10">
        <v>167034.12</v>
      </c>
      <c r="C164" s="10">
        <v>-30977.14</v>
      </c>
      <c r="D164" s="10">
        <f t="shared" si="68"/>
        <v>136056.97999999998</v>
      </c>
      <c r="E164" s="10">
        <v>0</v>
      </c>
      <c r="F164" s="10">
        <f>E164</f>
        <v>0</v>
      </c>
      <c r="G164" s="18">
        <f t="shared" si="70"/>
        <v>136056.97999999998</v>
      </c>
      <c r="H164" s="86"/>
      <c r="I164" s="86"/>
    </row>
    <row r="165" spans="1:9" x14ac:dyDescent="0.2">
      <c r="A165" s="28" t="s">
        <v>1</v>
      </c>
      <c r="B165" s="10"/>
      <c r="C165" s="10"/>
      <c r="D165" s="10"/>
      <c r="E165" s="3"/>
      <c r="F165" s="10"/>
      <c r="G165" s="18">
        <f t="shared" ref="G165" si="71">B165-F165</f>
        <v>0</v>
      </c>
      <c r="H165" s="86"/>
      <c r="I165" s="86"/>
    </row>
    <row r="166" spans="1:9" x14ac:dyDescent="0.2">
      <c r="A166" s="27" t="s">
        <v>0</v>
      </c>
      <c r="B166" s="7">
        <f t="shared" ref="B166:G166" si="72">SUM(B167:B167)</f>
        <v>0</v>
      </c>
      <c r="C166" s="7">
        <f t="shared" si="72"/>
        <v>0</v>
      </c>
      <c r="D166" s="7">
        <f t="shared" si="72"/>
        <v>0</v>
      </c>
      <c r="E166" s="7">
        <f t="shared" si="72"/>
        <v>309688</v>
      </c>
      <c r="F166" s="7">
        <f t="shared" si="72"/>
        <v>309688</v>
      </c>
      <c r="G166" s="59">
        <f t="shared" si="72"/>
        <v>-309688</v>
      </c>
      <c r="H166" s="86"/>
      <c r="I166" s="86"/>
    </row>
    <row r="167" spans="1:9" x14ac:dyDescent="0.2">
      <c r="A167" s="27" t="s">
        <v>173</v>
      </c>
      <c r="B167" s="7">
        <f t="shared" ref="B167:G167" si="73">SUM(B168:B169)</f>
        <v>0</v>
      </c>
      <c r="C167" s="7">
        <f t="shared" si="73"/>
        <v>0</v>
      </c>
      <c r="D167" s="7">
        <f t="shared" si="73"/>
        <v>0</v>
      </c>
      <c r="E167" s="7">
        <f t="shared" si="73"/>
        <v>309688</v>
      </c>
      <c r="F167" s="7">
        <f t="shared" si="73"/>
        <v>309688</v>
      </c>
      <c r="G167" s="59">
        <f t="shared" si="73"/>
        <v>-309688</v>
      </c>
      <c r="H167" s="86"/>
      <c r="I167" s="86"/>
    </row>
    <row r="168" spans="1:9" x14ac:dyDescent="0.2">
      <c r="A168" s="28" t="s">
        <v>174</v>
      </c>
      <c r="B168" s="8">
        <v>0</v>
      </c>
      <c r="C168" s="8">
        <v>0</v>
      </c>
      <c r="D168" s="8">
        <f>B168+C168</f>
        <v>0</v>
      </c>
      <c r="E168" s="3">
        <v>309688</v>
      </c>
      <c r="F168" s="8">
        <f>E168</f>
        <v>309688</v>
      </c>
      <c r="G168" s="18">
        <f>D168-F168</f>
        <v>-309688</v>
      </c>
      <c r="H168" s="86"/>
      <c r="I168" s="86"/>
    </row>
    <row r="169" spans="1:9" x14ac:dyDescent="0.2">
      <c r="A169" s="28"/>
      <c r="B169" s="8"/>
      <c r="C169" s="8"/>
      <c r="D169" s="8"/>
      <c r="E169" s="3"/>
      <c r="F169" s="8"/>
      <c r="G169" s="18">
        <f>B169-F169</f>
        <v>0</v>
      </c>
      <c r="H169" s="86"/>
      <c r="I169" s="86"/>
    </row>
    <row r="170" spans="1:9" ht="16.5" x14ac:dyDescent="0.2">
      <c r="A170" s="27" t="s">
        <v>175</v>
      </c>
      <c r="B170" s="7">
        <f>SUM(B171:B171)</f>
        <v>0</v>
      </c>
      <c r="C170" s="7">
        <f t="shared" ref="C170:D171" si="74">C171</f>
        <v>0</v>
      </c>
      <c r="D170" s="7">
        <f t="shared" si="74"/>
        <v>0</v>
      </c>
      <c r="E170" s="7">
        <f>E171</f>
        <v>1978000</v>
      </c>
      <c r="F170" s="7">
        <f t="shared" ref="F170:G170" si="75">SUM(F171:F171)</f>
        <v>1978000</v>
      </c>
      <c r="G170" s="59">
        <f t="shared" si="75"/>
        <v>-1978000</v>
      </c>
      <c r="H170" s="86"/>
      <c r="I170" s="86"/>
    </row>
    <row r="171" spans="1:9" x14ac:dyDescent="0.2">
      <c r="A171" s="27" t="s">
        <v>176</v>
      </c>
      <c r="B171" s="7">
        <f>SUM(B172:B175)</f>
        <v>0</v>
      </c>
      <c r="C171" s="7">
        <f t="shared" si="74"/>
        <v>0</v>
      </c>
      <c r="D171" s="7">
        <f t="shared" si="74"/>
        <v>0</v>
      </c>
      <c r="E171" s="7">
        <f>E172</f>
        <v>1978000</v>
      </c>
      <c r="F171" s="7">
        <f t="shared" ref="F171:G171" si="76">F172</f>
        <v>1978000</v>
      </c>
      <c r="G171" s="59">
        <f t="shared" si="76"/>
        <v>-1978000</v>
      </c>
      <c r="H171" s="86"/>
      <c r="I171" s="86"/>
    </row>
    <row r="172" spans="1:9" ht="6.75" customHeight="1" x14ac:dyDescent="0.2">
      <c r="A172" s="28" t="s">
        <v>177</v>
      </c>
      <c r="B172" s="8">
        <v>0</v>
      </c>
      <c r="C172" s="8">
        <v>0</v>
      </c>
      <c r="D172" s="8">
        <f>B172+C172</f>
        <v>0</v>
      </c>
      <c r="E172" s="3">
        <v>1978000</v>
      </c>
      <c r="F172" s="8">
        <f>E172</f>
        <v>1978000</v>
      </c>
      <c r="G172" s="18">
        <f>D172-F172</f>
        <v>-1978000</v>
      </c>
      <c r="H172" s="86"/>
      <c r="I172" s="86"/>
    </row>
    <row r="173" spans="1:9" x14ac:dyDescent="0.2">
      <c r="A173" s="28"/>
      <c r="B173" s="8"/>
      <c r="C173" s="8"/>
      <c r="D173" s="8"/>
      <c r="E173" s="3"/>
      <c r="F173" s="8"/>
      <c r="G173" s="18"/>
      <c r="H173" s="86"/>
      <c r="I173" s="86"/>
    </row>
    <row r="174" spans="1:9" ht="16.5" x14ac:dyDescent="0.2">
      <c r="A174" s="35" t="s">
        <v>95</v>
      </c>
      <c r="B174" s="36">
        <v>0</v>
      </c>
      <c r="C174" s="37">
        <f>C175</f>
        <v>0</v>
      </c>
      <c r="D174" s="37">
        <f>D175</f>
        <v>0</v>
      </c>
      <c r="E174" s="37">
        <f>E175</f>
        <v>0</v>
      </c>
      <c r="F174" s="37">
        <f t="shared" ref="F174:G174" si="77">F175</f>
        <v>0</v>
      </c>
      <c r="G174" s="61">
        <f t="shared" si="77"/>
        <v>0</v>
      </c>
      <c r="H174" s="86"/>
      <c r="I174" s="86"/>
    </row>
    <row r="175" spans="1:9" ht="16.5" x14ac:dyDescent="0.2">
      <c r="A175" s="38" t="s">
        <v>105</v>
      </c>
      <c r="B175" s="39"/>
      <c r="C175" s="39">
        <v>0</v>
      </c>
      <c r="D175" s="39">
        <f>B175+C175</f>
        <v>0</v>
      </c>
      <c r="E175" s="40">
        <v>0</v>
      </c>
      <c r="F175" s="39">
        <v>0</v>
      </c>
      <c r="G175" s="41">
        <f>D175-F175</f>
        <v>0</v>
      </c>
      <c r="H175" s="86"/>
      <c r="I175" s="86"/>
    </row>
    <row r="176" spans="1:9" x14ac:dyDescent="0.2">
      <c r="A176" s="38"/>
      <c r="B176" s="39"/>
      <c r="C176" s="39"/>
      <c r="D176" s="39"/>
      <c r="E176" s="40"/>
      <c r="F176" s="39"/>
      <c r="G176" s="41"/>
      <c r="H176" s="86"/>
      <c r="I176" s="88"/>
    </row>
    <row r="177" spans="1:9" x14ac:dyDescent="0.2">
      <c r="A177" s="38" t="s">
        <v>106</v>
      </c>
      <c r="B177" s="39"/>
      <c r="C177" s="40">
        <f>C178</f>
        <v>0</v>
      </c>
      <c r="D177" s="40">
        <f>D178</f>
        <v>0</v>
      </c>
      <c r="E177" s="40">
        <f>E178</f>
        <v>200000</v>
      </c>
      <c r="F177" s="40">
        <f t="shared" ref="F177:G177" si="78">F178</f>
        <v>200000</v>
      </c>
      <c r="G177" s="62">
        <f t="shared" si="78"/>
        <v>-200000</v>
      </c>
      <c r="H177" s="86"/>
      <c r="I177" s="86"/>
    </row>
    <row r="178" spans="1:9" x14ac:dyDescent="0.2">
      <c r="A178" s="42" t="s">
        <v>107</v>
      </c>
      <c r="B178" s="39"/>
      <c r="C178" s="43">
        <v>0</v>
      </c>
      <c r="D178" s="43">
        <v>0</v>
      </c>
      <c r="E178" s="44">
        <v>200000</v>
      </c>
      <c r="F178" s="44">
        <v>200000</v>
      </c>
      <c r="G178" s="63">
        <f>D178-F178</f>
        <v>-200000</v>
      </c>
      <c r="H178" s="86"/>
      <c r="I178" s="86"/>
    </row>
    <row r="179" spans="1:9" x14ac:dyDescent="0.2">
      <c r="A179" s="42"/>
      <c r="B179" s="39"/>
      <c r="C179" s="43"/>
      <c r="D179" s="43"/>
      <c r="E179" s="44"/>
      <c r="F179" s="44"/>
      <c r="G179" s="63"/>
      <c r="H179" s="86"/>
      <c r="I179" s="88"/>
    </row>
    <row r="180" spans="1:9" ht="16.5" x14ac:dyDescent="0.2">
      <c r="A180" s="38" t="s">
        <v>108</v>
      </c>
      <c r="B180" s="39"/>
      <c r="C180" s="39">
        <f>C181</f>
        <v>0</v>
      </c>
      <c r="D180" s="39">
        <f t="shared" ref="D180:G181" si="79">D181</f>
        <v>0</v>
      </c>
      <c r="E180" s="39">
        <f t="shared" si="79"/>
        <v>12901634.630000001</v>
      </c>
      <c r="F180" s="39">
        <f t="shared" si="79"/>
        <v>12901634.630000001</v>
      </c>
      <c r="G180" s="63">
        <f t="shared" ref="G180" si="80">D180-F180</f>
        <v>-12901634.630000001</v>
      </c>
      <c r="H180" s="86"/>
      <c r="I180" s="86"/>
    </row>
    <row r="181" spans="1:9" x14ac:dyDescent="0.2">
      <c r="A181" s="42" t="s">
        <v>109</v>
      </c>
      <c r="B181" s="39"/>
      <c r="C181" s="43">
        <v>0</v>
      </c>
      <c r="D181" s="43">
        <v>0</v>
      </c>
      <c r="E181" s="43">
        <v>12901634.630000001</v>
      </c>
      <c r="F181" s="43">
        <f>E181</f>
        <v>12901634.630000001</v>
      </c>
      <c r="G181" s="64">
        <f t="shared" si="79"/>
        <v>0</v>
      </c>
      <c r="H181" s="86"/>
      <c r="I181" s="86"/>
    </row>
    <row r="182" spans="1:9" x14ac:dyDescent="0.2">
      <c r="A182" s="42"/>
      <c r="B182" s="39"/>
      <c r="C182" s="43">
        <v>0</v>
      </c>
      <c r="D182" s="43">
        <v>0</v>
      </c>
      <c r="E182" s="44">
        <v>0</v>
      </c>
      <c r="F182" s="44">
        <v>0</v>
      </c>
      <c r="G182" s="63">
        <v>0</v>
      </c>
      <c r="H182" s="86"/>
      <c r="I182" s="86"/>
    </row>
    <row r="183" spans="1:9" x14ac:dyDescent="0.2">
      <c r="A183" s="35" t="s">
        <v>96</v>
      </c>
      <c r="B183" s="36">
        <v>0</v>
      </c>
      <c r="C183" s="36">
        <v>0</v>
      </c>
      <c r="D183" s="36">
        <v>0</v>
      </c>
      <c r="E183" s="37">
        <v>0</v>
      </c>
      <c r="F183" s="36">
        <v>0</v>
      </c>
      <c r="G183" s="45">
        <f t="shared" ref="G183:G188" si="81">B183-F183</f>
        <v>0</v>
      </c>
      <c r="H183" s="86"/>
      <c r="I183" s="86"/>
    </row>
    <row r="184" spans="1:9" ht="15" thickBot="1" x14ac:dyDescent="0.25">
      <c r="A184" s="79" t="s">
        <v>97</v>
      </c>
      <c r="B184" s="83">
        <v>0</v>
      </c>
      <c r="C184" s="83">
        <v>0</v>
      </c>
      <c r="D184" s="83">
        <v>0</v>
      </c>
      <c r="E184" s="84">
        <v>0</v>
      </c>
      <c r="F184" s="83">
        <v>0</v>
      </c>
      <c r="G184" s="85">
        <f t="shared" si="81"/>
        <v>0</v>
      </c>
      <c r="H184" s="86"/>
      <c r="I184" s="86"/>
    </row>
    <row r="185" spans="1:9" ht="15" thickTop="1" x14ac:dyDescent="0.2">
      <c r="A185" s="28" t="s">
        <v>98</v>
      </c>
      <c r="B185" s="13"/>
      <c r="C185" s="13">
        <v>0</v>
      </c>
      <c r="D185" s="13"/>
      <c r="E185" s="4"/>
      <c r="F185" s="13">
        <v>0</v>
      </c>
      <c r="G185" s="18">
        <f t="shared" si="81"/>
        <v>0</v>
      </c>
      <c r="H185" s="86"/>
      <c r="I185" s="86"/>
    </row>
    <row r="186" spans="1:9" ht="14.25" x14ac:dyDescent="0.2">
      <c r="A186" s="28" t="s">
        <v>95</v>
      </c>
      <c r="B186" s="13">
        <v>0</v>
      </c>
      <c r="C186" s="13">
        <v>0</v>
      </c>
      <c r="D186" s="13">
        <v>0</v>
      </c>
      <c r="E186" s="4">
        <v>0</v>
      </c>
      <c r="F186" s="13">
        <v>0</v>
      </c>
      <c r="G186" s="18">
        <f t="shared" si="81"/>
        <v>0</v>
      </c>
      <c r="H186" s="86"/>
      <c r="I186" s="86"/>
    </row>
    <row r="187" spans="1:9" ht="14.25" x14ac:dyDescent="0.2">
      <c r="A187" s="28" t="s">
        <v>99</v>
      </c>
      <c r="B187" s="13">
        <v>0</v>
      </c>
      <c r="C187" s="13">
        <v>0</v>
      </c>
      <c r="D187" s="13">
        <v>0</v>
      </c>
      <c r="E187" s="4">
        <v>0</v>
      </c>
      <c r="F187" s="13">
        <v>0</v>
      </c>
      <c r="G187" s="18">
        <f t="shared" si="81"/>
        <v>0</v>
      </c>
      <c r="H187" s="86"/>
      <c r="I187" s="86"/>
    </row>
    <row r="188" spans="1:9" ht="30" x14ac:dyDescent="0.2">
      <c r="A188" s="26" t="s">
        <v>100</v>
      </c>
      <c r="B188" s="14">
        <v>0</v>
      </c>
      <c r="C188" s="14">
        <v>0</v>
      </c>
      <c r="D188" s="14">
        <v>0</v>
      </c>
      <c r="E188" s="12">
        <v>0</v>
      </c>
      <c r="F188" s="14">
        <v>0</v>
      </c>
      <c r="G188" s="18">
        <f t="shared" si="81"/>
        <v>0</v>
      </c>
      <c r="H188" s="86"/>
      <c r="I188" s="86"/>
    </row>
    <row r="189" spans="1:9" ht="14.25" x14ac:dyDescent="0.2">
      <c r="A189" s="28" t="s">
        <v>101</v>
      </c>
      <c r="B189" s="13">
        <v>0</v>
      </c>
      <c r="C189" s="13">
        <v>0</v>
      </c>
      <c r="D189" s="13">
        <v>0</v>
      </c>
      <c r="E189" s="4">
        <v>0</v>
      </c>
      <c r="F189" s="13"/>
      <c r="G189" s="19">
        <v>0</v>
      </c>
      <c r="H189" s="86"/>
      <c r="I189" s="86"/>
    </row>
    <row r="190" spans="1:9" ht="15.75" customHeight="1" x14ac:dyDescent="0.2">
      <c r="A190" s="28"/>
      <c r="B190" s="6"/>
      <c r="C190" s="6"/>
      <c r="D190" s="6"/>
      <c r="E190" s="3">
        <v>1982.6</v>
      </c>
      <c r="F190" s="3">
        <f>E190</f>
        <v>1982.6</v>
      </c>
      <c r="G190" s="18">
        <f>B190-F190</f>
        <v>-1982.6</v>
      </c>
      <c r="H190" s="86"/>
      <c r="I190" s="86"/>
    </row>
    <row r="191" spans="1:9" ht="18.75" customHeight="1" thickBot="1" x14ac:dyDescent="0.25">
      <c r="A191" s="31"/>
      <c r="B191" s="34">
        <f>B85+B70+B60+B26+B10</f>
        <v>33101413</v>
      </c>
      <c r="C191" s="34">
        <f t="shared" ref="C191:D191" si="82">C85+C70+C60+C26+C10</f>
        <v>1398126.0019999999</v>
      </c>
      <c r="D191" s="34">
        <f t="shared" si="82"/>
        <v>34499539.002000004</v>
      </c>
      <c r="E191" s="34">
        <f>E85+E70+E60+E26+E10+E190</f>
        <v>49908305.010000005</v>
      </c>
      <c r="F191" s="34">
        <f t="shared" ref="F191:G191" si="83">F85+F70+F60+F26+F10+F190</f>
        <v>49908305.010000005</v>
      </c>
      <c r="G191" s="34">
        <f t="shared" si="83"/>
        <v>-15404285.288000003</v>
      </c>
      <c r="H191" s="86"/>
      <c r="I191" s="86"/>
    </row>
    <row r="192" spans="1:9" ht="13.5" thickTop="1" x14ac:dyDescent="0.2">
      <c r="H192" s="86"/>
      <c r="I192" s="86"/>
    </row>
    <row r="193" spans="1:9" x14ac:dyDescent="0.2">
      <c r="H193" s="86"/>
      <c r="I193" s="86"/>
    </row>
    <row r="194" spans="1:9" x14ac:dyDescent="0.2">
      <c r="H194" s="86"/>
      <c r="I194" s="86"/>
    </row>
    <row r="195" spans="1:9" x14ac:dyDescent="0.2">
      <c r="H195" s="86"/>
      <c r="I195" s="86"/>
    </row>
    <row r="196" spans="1:9" x14ac:dyDescent="0.2">
      <c r="H196" s="86"/>
      <c r="I196" s="89"/>
    </row>
    <row r="197" spans="1:9" ht="16.5" x14ac:dyDescent="0.25">
      <c r="A197" s="67" t="s">
        <v>171</v>
      </c>
      <c r="B197" s="67"/>
      <c r="C197" s="68"/>
      <c r="D197" s="69"/>
      <c r="E197" s="69"/>
    </row>
    <row r="198" spans="1:9" ht="16.5" x14ac:dyDescent="0.25">
      <c r="A198" s="67"/>
      <c r="B198" s="67"/>
      <c r="C198" s="68"/>
      <c r="D198" s="69"/>
      <c r="E198" s="69"/>
    </row>
    <row r="199" spans="1:9" ht="18" x14ac:dyDescent="0.3">
      <c r="A199" s="70" t="s">
        <v>180</v>
      </c>
      <c r="B199" s="71"/>
      <c r="C199" s="72"/>
      <c r="D199" s="69"/>
      <c r="E199" s="69"/>
    </row>
    <row r="200" spans="1:9" ht="18" x14ac:dyDescent="0.3">
      <c r="A200" s="73" t="s">
        <v>172</v>
      </c>
      <c r="B200" s="74"/>
      <c r="C200" s="75"/>
      <c r="D200" s="69"/>
      <c r="E200" s="69"/>
      <c r="G200" s="1"/>
    </row>
    <row r="207" spans="1:9" x14ac:dyDescent="0.2">
      <c r="A207" t="s">
        <v>181</v>
      </c>
    </row>
  </sheetData>
  <mergeCells count="7">
    <mergeCell ref="A1:G1"/>
    <mergeCell ref="A3:G3"/>
    <mergeCell ref="A4:G4"/>
    <mergeCell ref="A5:G5"/>
    <mergeCell ref="A7:A8"/>
    <mergeCell ref="B7:F7"/>
    <mergeCell ref="G7:G8"/>
  </mergeCells>
  <pageMargins left="0.47244094488188981" right="0.35433070866141736" top="0.19685039370078741" bottom="0.82" header="0.31496062992125984" footer="0.31496062992125984"/>
  <pageSetup scale="7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opLeftCell="A16" zoomScale="77" zoomScaleNormal="77" workbookViewId="0">
      <selection activeCell="D198" sqref="D198"/>
    </sheetView>
  </sheetViews>
  <sheetFormatPr baseColWidth="10" defaultRowHeight="12.75" x14ac:dyDescent="0.2"/>
  <cols>
    <col min="1" max="1" width="41.140625" customWidth="1"/>
    <col min="2" max="2" width="14.42578125" customWidth="1"/>
    <col min="3" max="3" width="12.42578125" customWidth="1"/>
    <col min="4" max="4" width="15.42578125" customWidth="1"/>
    <col min="5" max="5" width="14" customWidth="1"/>
    <col min="6" max="6" width="14.28515625" customWidth="1"/>
    <col min="7" max="7" width="15.28515625" customWidth="1"/>
    <col min="9" max="9" width="20.42578125" customWidth="1"/>
    <col min="11" max="11" width="13.28515625" bestFit="1" customWidth="1"/>
  </cols>
  <sheetData>
    <row r="1" spans="1:9" ht="18" x14ac:dyDescent="0.25">
      <c r="A1" s="95"/>
      <c r="B1" s="95"/>
      <c r="C1" s="95"/>
      <c r="D1" s="95"/>
      <c r="E1" s="95"/>
      <c r="F1" s="95"/>
      <c r="G1" s="95"/>
    </row>
    <row r="3" spans="1:9" ht="15.75" x14ac:dyDescent="0.25">
      <c r="A3" s="96" t="s">
        <v>87</v>
      </c>
      <c r="B3" s="96"/>
      <c r="C3" s="96"/>
      <c r="D3" s="96"/>
      <c r="E3" s="96"/>
      <c r="F3" s="96"/>
      <c r="G3" s="96"/>
    </row>
    <row r="4" spans="1:9" x14ac:dyDescent="0.2">
      <c r="A4" s="97" t="s">
        <v>112</v>
      </c>
      <c r="B4" s="97"/>
      <c r="C4" s="97"/>
      <c r="D4" s="97"/>
      <c r="E4" s="97"/>
      <c r="F4" s="97"/>
      <c r="G4" s="97"/>
    </row>
    <row r="5" spans="1:9" ht="15.75" x14ac:dyDescent="0.25">
      <c r="A5" s="96" t="s">
        <v>182</v>
      </c>
      <c r="B5" s="96"/>
      <c r="C5" s="96"/>
      <c r="D5" s="96"/>
      <c r="E5" s="96"/>
      <c r="F5" s="96"/>
      <c r="G5" s="96"/>
    </row>
    <row r="6" spans="1:9" ht="13.5" thickBot="1" x14ac:dyDescent="0.25"/>
    <row r="7" spans="1:9" ht="14.25" thickTop="1" thickBot="1" x14ac:dyDescent="0.25">
      <c r="A7" s="98" t="s">
        <v>84</v>
      </c>
      <c r="B7" s="100" t="s">
        <v>103</v>
      </c>
      <c r="C7" s="100"/>
      <c r="D7" s="100"/>
      <c r="E7" s="100"/>
      <c r="F7" s="100"/>
      <c r="G7" s="101" t="s">
        <v>91</v>
      </c>
    </row>
    <row r="8" spans="1:9" ht="37.5" customHeight="1" thickBot="1" x14ac:dyDescent="0.25">
      <c r="A8" s="99"/>
      <c r="B8" s="32" t="s">
        <v>85</v>
      </c>
      <c r="C8" s="32" t="s">
        <v>86</v>
      </c>
      <c r="D8" s="32" t="s">
        <v>88</v>
      </c>
      <c r="E8" s="32" t="s">
        <v>89</v>
      </c>
      <c r="F8" s="32" t="s">
        <v>90</v>
      </c>
      <c r="G8" s="102"/>
      <c r="H8" s="86"/>
      <c r="I8" s="86"/>
    </row>
    <row r="9" spans="1:9" x14ac:dyDescent="0.2">
      <c r="A9" s="25"/>
      <c r="B9" s="6"/>
      <c r="C9" s="6"/>
      <c r="D9" s="6"/>
      <c r="E9" s="6"/>
      <c r="F9" s="6"/>
      <c r="G9" s="23"/>
      <c r="H9" s="86"/>
      <c r="I9" s="86"/>
    </row>
    <row r="10" spans="1:9" ht="15" x14ac:dyDescent="0.2">
      <c r="A10" s="26" t="s">
        <v>117</v>
      </c>
      <c r="B10" s="51">
        <f>B11+B14+B22+B24</f>
        <v>1475000</v>
      </c>
      <c r="C10" s="51">
        <f t="shared" ref="C10:G10" si="0">C11+C14+C22+C24</f>
        <v>0</v>
      </c>
      <c r="D10" s="51">
        <f t="shared" si="0"/>
        <v>1475000</v>
      </c>
      <c r="E10" s="51">
        <f t="shared" si="0"/>
        <v>991835.04</v>
      </c>
      <c r="F10" s="51">
        <f t="shared" si="0"/>
        <v>991835.04</v>
      </c>
      <c r="G10" s="52">
        <f t="shared" si="0"/>
        <v>483164.96</v>
      </c>
      <c r="H10" s="86"/>
      <c r="I10" s="86"/>
    </row>
    <row r="11" spans="1:9" x14ac:dyDescent="0.2">
      <c r="A11" s="46" t="s">
        <v>110</v>
      </c>
      <c r="B11" s="50">
        <f>B12+B13</f>
        <v>75000</v>
      </c>
      <c r="C11" s="50">
        <f t="shared" ref="C11:G11" si="1">C12+C13</f>
        <v>0</v>
      </c>
      <c r="D11" s="50">
        <f t="shared" si="1"/>
        <v>75000</v>
      </c>
      <c r="E11" s="50">
        <f t="shared" si="1"/>
        <v>0</v>
      </c>
      <c r="F11" s="50">
        <f t="shared" si="1"/>
        <v>0</v>
      </c>
      <c r="G11" s="58">
        <f t="shared" si="1"/>
        <v>75000</v>
      </c>
      <c r="H11" s="86"/>
      <c r="I11" s="86"/>
    </row>
    <row r="12" spans="1:9" ht="18" x14ac:dyDescent="0.2">
      <c r="A12" s="47" t="s">
        <v>111</v>
      </c>
      <c r="B12" s="48">
        <v>25000</v>
      </c>
      <c r="C12" s="48">
        <v>0</v>
      </c>
      <c r="D12" s="48">
        <f>B12+C12</f>
        <v>25000</v>
      </c>
      <c r="E12" s="48">
        <v>0</v>
      </c>
      <c r="F12" s="48">
        <f>E12</f>
        <v>0</v>
      </c>
      <c r="G12" s="49">
        <f>D12-E12</f>
        <v>25000</v>
      </c>
      <c r="H12" s="86"/>
      <c r="I12" s="86"/>
    </row>
    <row r="13" spans="1:9" ht="36" x14ac:dyDescent="0.2">
      <c r="A13" s="47" t="s">
        <v>113</v>
      </c>
      <c r="B13" s="48">
        <v>50000</v>
      </c>
      <c r="C13" s="48">
        <v>0</v>
      </c>
      <c r="D13" s="48">
        <f>B13+C13</f>
        <v>50000</v>
      </c>
      <c r="E13" s="48">
        <v>0</v>
      </c>
      <c r="F13" s="48">
        <f>E13</f>
        <v>0</v>
      </c>
      <c r="G13" s="49">
        <f>D13-E13</f>
        <v>50000</v>
      </c>
      <c r="H13" s="86"/>
      <c r="I13" s="86"/>
    </row>
    <row r="14" spans="1:9" x14ac:dyDescent="0.2">
      <c r="A14" s="53" t="s">
        <v>114</v>
      </c>
      <c r="B14" s="50">
        <f>B15+B20</f>
        <v>1400000</v>
      </c>
      <c r="C14" s="50">
        <f t="shared" ref="C14:G14" si="2">C15+C20</f>
        <v>0</v>
      </c>
      <c r="D14" s="50">
        <f t="shared" si="2"/>
        <v>1400000</v>
      </c>
      <c r="E14" s="50">
        <f t="shared" si="2"/>
        <v>991835.04</v>
      </c>
      <c r="F14" s="50">
        <f t="shared" si="2"/>
        <v>991835.04</v>
      </c>
      <c r="G14" s="58">
        <f t="shared" si="2"/>
        <v>408164.96</v>
      </c>
      <c r="H14" s="86"/>
      <c r="I14" s="86"/>
    </row>
    <row r="15" spans="1:9" x14ac:dyDescent="0.2">
      <c r="A15" s="27" t="s">
        <v>115</v>
      </c>
      <c r="B15" s="2">
        <f>SUM(B16:B19)</f>
        <v>1200000</v>
      </c>
      <c r="C15" s="2">
        <f t="shared" ref="C15:G15" si="3">SUM(C16:C19)</f>
        <v>0</v>
      </c>
      <c r="D15" s="2">
        <f t="shared" si="3"/>
        <v>1200000</v>
      </c>
      <c r="E15" s="2">
        <f t="shared" si="3"/>
        <v>822490.04</v>
      </c>
      <c r="F15" s="2">
        <f t="shared" si="3"/>
        <v>822490.04</v>
      </c>
      <c r="G15" s="17">
        <f t="shared" si="3"/>
        <v>377509.96</v>
      </c>
      <c r="H15" s="86"/>
      <c r="I15" s="86"/>
    </row>
    <row r="16" spans="1:9" x14ac:dyDescent="0.2">
      <c r="A16" s="28" t="s">
        <v>83</v>
      </c>
      <c r="B16" s="3">
        <v>1100000</v>
      </c>
      <c r="C16" s="3">
        <v>0</v>
      </c>
      <c r="D16" s="3">
        <f>B16+C16</f>
        <v>1100000</v>
      </c>
      <c r="E16" s="3">
        <v>847962</v>
      </c>
      <c r="F16" s="3">
        <f>E16</f>
        <v>847962</v>
      </c>
      <c r="G16" s="18">
        <f>D16-F16</f>
        <v>252038</v>
      </c>
      <c r="H16" s="86"/>
      <c r="I16" s="86"/>
    </row>
    <row r="17" spans="1:9" x14ac:dyDescent="0.2">
      <c r="A17" s="28" t="s">
        <v>82</v>
      </c>
      <c r="B17" s="3">
        <v>350000</v>
      </c>
      <c r="C17" s="3">
        <v>0</v>
      </c>
      <c r="D17" s="3">
        <f t="shared" ref="D17:D19" si="4">B17+C17</f>
        <v>350000</v>
      </c>
      <c r="E17" s="3">
        <v>260713.8</v>
      </c>
      <c r="F17" s="3">
        <f t="shared" ref="F17:F19" si="5">E17</f>
        <v>260713.8</v>
      </c>
      <c r="G17" s="18">
        <f t="shared" ref="G17:G19" si="6">D17-F17</f>
        <v>89286.200000000012</v>
      </c>
      <c r="H17" s="86"/>
      <c r="I17" s="86"/>
    </row>
    <row r="18" spans="1:9" x14ac:dyDescent="0.2">
      <c r="A18" s="28" t="s">
        <v>81</v>
      </c>
      <c r="B18" s="3">
        <v>150000</v>
      </c>
      <c r="C18" s="3">
        <v>0</v>
      </c>
      <c r="D18" s="3">
        <f t="shared" si="4"/>
        <v>150000</v>
      </c>
      <c r="E18" s="3">
        <v>98742.8</v>
      </c>
      <c r="F18" s="3">
        <f t="shared" si="5"/>
        <v>98742.8</v>
      </c>
      <c r="G18" s="18">
        <f t="shared" si="6"/>
        <v>51257.2</v>
      </c>
      <c r="H18" s="86"/>
      <c r="I18" s="86"/>
    </row>
    <row r="19" spans="1:9" x14ac:dyDescent="0.2">
      <c r="A19" s="28" t="s">
        <v>80</v>
      </c>
      <c r="B19" s="3">
        <v>-400000</v>
      </c>
      <c r="C19" s="3">
        <v>0</v>
      </c>
      <c r="D19" s="3">
        <f t="shared" si="4"/>
        <v>-400000</v>
      </c>
      <c r="E19" s="3">
        <v>-384928.56</v>
      </c>
      <c r="F19" s="3">
        <f t="shared" si="5"/>
        <v>-384928.56</v>
      </c>
      <c r="G19" s="18">
        <f t="shared" si="6"/>
        <v>-15071.440000000002</v>
      </c>
      <c r="H19" s="86"/>
      <c r="I19" s="86"/>
    </row>
    <row r="20" spans="1:9" x14ac:dyDescent="0.2">
      <c r="A20" s="27" t="s">
        <v>116</v>
      </c>
      <c r="B20" s="2">
        <f>SUM(B21:B21)</f>
        <v>200000</v>
      </c>
      <c r="C20" s="2">
        <f t="shared" ref="C20:G20" si="7">SUM(C21:C21)</f>
        <v>0</v>
      </c>
      <c r="D20" s="2">
        <f t="shared" si="7"/>
        <v>200000</v>
      </c>
      <c r="E20" s="2">
        <f t="shared" si="7"/>
        <v>169345</v>
      </c>
      <c r="F20" s="2">
        <f t="shared" si="7"/>
        <v>169345</v>
      </c>
      <c r="G20" s="17">
        <f t="shared" si="7"/>
        <v>30655</v>
      </c>
      <c r="H20" s="86"/>
      <c r="I20" s="86"/>
    </row>
    <row r="21" spans="1:9" x14ac:dyDescent="0.2">
      <c r="A21" s="28" t="s">
        <v>79</v>
      </c>
      <c r="B21" s="3">
        <v>200000</v>
      </c>
      <c r="C21" s="3">
        <v>0</v>
      </c>
      <c r="D21" s="3">
        <f>B21+C21</f>
        <v>200000</v>
      </c>
      <c r="E21" s="3">
        <v>169345</v>
      </c>
      <c r="F21" s="3">
        <f>E21</f>
        <v>169345</v>
      </c>
      <c r="G21" s="18">
        <f>D21-F21</f>
        <v>30655</v>
      </c>
      <c r="H21" s="86"/>
      <c r="I21" s="86"/>
    </row>
    <row r="22" spans="1:9" ht="30" x14ac:dyDescent="0.2">
      <c r="A22" s="26" t="s">
        <v>92</v>
      </c>
      <c r="B22" s="12">
        <v>0</v>
      </c>
      <c r="C22" s="12">
        <v>0</v>
      </c>
      <c r="D22" s="12">
        <f t="shared" ref="D22:D24" si="8">B22+C22</f>
        <v>0</v>
      </c>
      <c r="E22" s="12">
        <v>0</v>
      </c>
      <c r="F22" s="12">
        <v>0</v>
      </c>
      <c r="G22" s="16">
        <f t="shared" ref="G22" si="9">B22-F22</f>
        <v>0</v>
      </c>
      <c r="H22" s="86"/>
      <c r="I22" s="86"/>
    </row>
    <row r="23" spans="1:9" ht="15" x14ac:dyDescent="0.2">
      <c r="A23" s="29"/>
      <c r="B23" s="11"/>
      <c r="C23" s="11"/>
      <c r="D23" s="11"/>
      <c r="E23" s="11"/>
      <c r="F23" s="11"/>
      <c r="G23" s="20"/>
      <c r="H23" s="86"/>
      <c r="I23" s="86"/>
    </row>
    <row r="24" spans="1:9" ht="15" x14ac:dyDescent="0.2">
      <c r="A24" s="26" t="s">
        <v>93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21">
        <v>0</v>
      </c>
      <c r="H24" s="86"/>
      <c r="I24" s="86"/>
    </row>
    <row r="25" spans="1:9" ht="15" x14ac:dyDescent="0.2">
      <c r="A25" s="29"/>
      <c r="B25" s="11"/>
      <c r="C25" s="11"/>
      <c r="D25" s="11"/>
      <c r="E25" s="11"/>
      <c r="F25" s="11"/>
      <c r="G25" s="22"/>
      <c r="H25" s="86"/>
      <c r="I25" s="86"/>
    </row>
    <row r="26" spans="1:9" ht="15" x14ac:dyDescent="0.2">
      <c r="A26" s="26" t="s">
        <v>118</v>
      </c>
      <c r="B26" s="12">
        <f>SUM(B27+B38+B45+B57)</f>
        <v>1761000</v>
      </c>
      <c r="C26" s="12">
        <f t="shared" ref="C26:G26" si="10">SUM(C27+C38+C45+C57)</f>
        <v>0</v>
      </c>
      <c r="D26" s="12">
        <f t="shared" si="10"/>
        <v>1761000</v>
      </c>
      <c r="E26" s="12">
        <f t="shared" si="10"/>
        <v>1712976.0299999998</v>
      </c>
      <c r="F26" s="12">
        <f t="shared" si="10"/>
        <v>1712976.0299999998</v>
      </c>
      <c r="G26" s="16">
        <f t="shared" si="10"/>
        <v>48023.97000000003</v>
      </c>
      <c r="H26" s="86"/>
      <c r="I26" s="86"/>
    </row>
    <row r="27" spans="1:9" x14ac:dyDescent="0.2">
      <c r="A27" s="27" t="s">
        <v>119</v>
      </c>
      <c r="B27" s="2">
        <f>SUM(B28:B37)</f>
        <v>873000</v>
      </c>
      <c r="C27" s="2">
        <f t="shared" ref="C27:G27" si="11">SUM(C28:C37)</f>
        <v>0</v>
      </c>
      <c r="D27" s="2">
        <f t="shared" si="11"/>
        <v>873000</v>
      </c>
      <c r="E27" s="2">
        <f t="shared" si="11"/>
        <v>793871.79999999981</v>
      </c>
      <c r="F27" s="2">
        <f t="shared" si="11"/>
        <v>793871.79999999981</v>
      </c>
      <c r="G27" s="17">
        <f t="shared" si="11"/>
        <v>79128.200000000041</v>
      </c>
      <c r="H27" s="86"/>
      <c r="I27" s="86"/>
    </row>
    <row r="28" spans="1:9" x14ac:dyDescent="0.2">
      <c r="A28" s="28" t="s">
        <v>128</v>
      </c>
      <c r="B28" s="3">
        <v>0</v>
      </c>
      <c r="C28" s="3">
        <v>0</v>
      </c>
      <c r="D28" s="3">
        <f>B28+C28</f>
        <v>0</v>
      </c>
      <c r="E28" s="3">
        <v>0</v>
      </c>
      <c r="F28" s="3">
        <v>0</v>
      </c>
      <c r="G28" s="18">
        <f t="shared" ref="G28:G59" si="12">B28-F28</f>
        <v>0</v>
      </c>
      <c r="H28" s="86"/>
      <c r="I28" s="86"/>
    </row>
    <row r="29" spans="1:9" x14ac:dyDescent="0.2">
      <c r="A29" s="28" t="s">
        <v>129</v>
      </c>
      <c r="B29" s="3">
        <v>800000</v>
      </c>
      <c r="C29" s="3">
        <v>0</v>
      </c>
      <c r="D29" s="3">
        <f t="shared" ref="D29:D37" si="13">B29+C29</f>
        <v>800000</v>
      </c>
      <c r="E29" s="3">
        <v>978974.7</v>
      </c>
      <c r="F29" s="3">
        <f>E29</f>
        <v>978974.7</v>
      </c>
      <c r="G29" s="18">
        <f>D29-F29</f>
        <v>-178974.69999999995</v>
      </c>
      <c r="H29" s="86"/>
      <c r="I29" s="86"/>
    </row>
    <row r="30" spans="1:9" x14ac:dyDescent="0.2">
      <c r="A30" s="28" t="s">
        <v>130</v>
      </c>
      <c r="B30" s="3">
        <v>8000</v>
      </c>
      <c r="C30" s="3">
        <v>0</v>
      </c>
      <c r="D30" s="3">
        <f t="shared" si="13"/>
        <v>8000</v>
      </c>
      <c r="E30" s="3">
        <v>3140.5</v>
      </c>
      <c r="F30" s="3">
        <f t="shared" ref="F30:F37" si="14">E30</f>
        <v>3140.5</v>
      </c>
      <c r="G30" s="18">
        <f t="shared" ref="G30:G37" si="15">D30-F30</f>
        <v>4859.5</v>
      </c>
      <c r="H30" s="86"/>
      <c r="I30" s="86"/>
    </row>
    <row r="31" spans="1:9" x14ac:dyDescent="0.2">
      <c r="A31" s="28" t="s">
        <v>78</v>
      </c>
      <c r="B31" s="3">
        <v>0</v>
      </c>
      <c r="C31" s="3">
        <v>0</v>
      </c>
      <c r="D31" s="3">
        <f t="shared" si="13"/>
        <v>0</v>
      </c>
      <c r="E31" s="3">
        <v>0</v>
      </c>
      <c r="F31" s="3">
        <f t="shared" si="14"/>
        <v>0</v>
      </c>
      <c r="G31" s="18">
        <f t="shared" si="15"/>
        <v>0</v>
      </c>
      <c r="H31" s="86"/>
      <c r="I31" s="86"/>
    </row>
    <row r="32" spans="1:9" ht="24.75" x14ac:dyDescent="0.2">
      <c r="A32" s="28" t="s">
        <v>131</v>
      </c>
      <c r="B32" s="3">
        <v>0</v>
      </c>
      <c r="C32" s="3">
        <v>0</v>
      </c>
      <c r="D32" s="3">
        <f t="shared" si="13"/>
        <v>0</v>
      </c>
      <c r="E32" s="3">
        <v>0</v>
      </c>
      <c r="F32" s="3">
        <f t="shared" si="14"/>
        <v>0</v>
      </c>
      <c r="G32" s="18">
        <f t="shared" si="15"/>
        <v>0</v>
      </c>
      <c r="H32" s="86"/>
      <c r="I32" s="86"/>
    </row>
    <row r="33" spans="1:9" x14ac:dyDescent="0.2">
      <c r="A33" s="28" t="s">
        <v>132</v>
      </c>
      <c r="B33" s="3">
        <v>0</v>
      </c>
      <c r="C33" s="3">
        <v>0</v>
      </c>
      <c r="D33" s="3">
        <f t="shared" si="13"/>
        <v>0</v>
      </c>
      <c r="E33" s="3">
        <v>52853</v>
      </c>
      <c r="F33" s="3">
        <f t="shared" si="14"/>
        <v>52853</v>
      </c>
      <c r="G33" s="18">
        <f t="shared" si="15"/>
        <v>-52853</v>
      </c>
      <c r="H33" s="86"/>
      <c r="I33" s="86"/>
    </row>
    <row r="34" spans="1:9" x14ac:dyDescent="0.2">
      <c r="A34" s="28" t="s">
        <v>133</v>
      </c>
      <c r="B34" s="3">
        <v>10000</v>
      </c>
      <c r="C34" s="3">
        <v>0</v>
      </c>
      <c r="D34" s="3">
        <f t="shared" si="13"/>
        <v>10000</v>
      </c>
      <c r="E34" s="3">
        <v>26283</v>
      </c>
      <c r="F34" s="3">
        <f t="shared" si="14"/>
        <v>26283</v>
      </c>
      <c r="G34" s="18">
        <f t="shared" si="15"/>
        <v>-16283</v>
      </c>
      <c r="H34" s="86"/>
      <c r="I34" s="86"/>
    </row>
    <row r="35" spans="1:9" x14ac:dyDescent="0.2">
      <c r="A35" s="28" t="s">
        <v>134</v>
      </c>
      <c r="B35" s="3">
        <v>0</v>
      </c>
      <c r="C35" s="3">
        <v>0</v>
      </c>
      <c r="D35" s="3">
        <f t="shared" si="13"/>
        <v>0</v>
      </c>
      <c r="E35" s="3">
        <v>1319.5</v>
      </c>
      <c r="F35" s="3">
        <f t="shared" si="14"/>
        <v>1319.5</v>
      </c>
      <c r="G35" s="18">
        <f t="shared" si="15"/>
        <v>-1319.5</v>
      </c>
      <c r="H35" s="86"/>
      <c r="I35" s="86"/>
    </row>
    <row r="36" spans="1:9" x14ac:dyDescent="0.2">
      <c r="A36" s="28" t="s">
        <v>135</v>
      </c>
      <c r="B36" s="3">
        <v>55000</v>
      </c>
      <c r="C36" s="3">
        <v>0</v>
      </c>
      <c r="D36" s="3">
        <f t="shared" si="13"/>
        <v>55000</v>
      </c>
      <c r="E36" s="3">
        <v>36746.400000000001</v>
      </c>
      <c r="F36" s="3">
        <f t="shared" si="14"/>
        <v>36746.400000000001</v>
      </c>
      <c r="G36" s="18">
        <f t="shared" si="15"/>
        <v>18253.599999999999</v>
      </c>
      <c r="H36" s="86"/>
      <c r="I36" s="86"/>
    </row>
    <row r="37" spans="1:9" x14ac:dyDescent="0.2">
      <c r="A37" s="28" t="s">
        <v>170</v>
      </c>
      <c r="B37" s="3">
        <v>0</v>
      </c>
      <c r="C37" s="3">
        <v>0</v>
      </c>
      <c r="D37" s="3">
        <f t="shared" si="13"/>
        <v>0</v>
      </c>
      <c r="E37" s="3">
        <v>-305445.3</v>
      </c>
      <c r="F37" s="3">
        <f t="shared" si="14"/>
        <v>-305445.3</v>
      </c>
      <c r="G37" s="18">
        <f t="shared" si="15"/>
        <v>305445.3</v>
      </c>
      <c r="H37" s="86"/>
      <c r="I37" s="86"/>
    </row>
    <row r="38" spans="1:9" ht="16.5" x14ac:dyDescent="0.2">
      <c r="A38" s="27" t="s">
        <v>120</v>
      </c>
      <c r="B38" s="2">
        <f>SUM(B39:B44)</f>
        <v>600000</v>
      </c>
      <c r="C38" s="2">
        <f t="shared" ref="C38:G38" si="16">SUM(C39:C44)</f>
        <v>0</v>
      </c>
      <c r="D38" s="2">
        <f t="shared" si="16"/>
        <v>600000</v>
      </c>
      <c r="E38" s="2">
        <f t="shared" si="16"/>
        <v>401391.16</v>
      </c>
      <c r="F38" s="2">
        <f t="shared" si="16"/>
        <v>401391.16</v>
      </c>
      <c r="G38" s="17">
        <f t="shared" si="16"/>
        <v>198608.84000000003</v>
      </c>
      <c r="H38" s="86"/>
      <c r="I38" s="86"/>
    </row>
    <row r="39" spans="1:9" x14ac:dyDescent="0.2">
      <c r="A39" s="28" t="s">
        <v>121</v>
      </c>
      <c r="B39" s="3">
        <v>65000</v>
      </c>
      <c r="C39" s="3">
        <v>0</v>
      </c>
      <c r="D39" s="3">
        <f>B39+C39</f>
        <v>65000</v>
      </c>
      <c r="E39" s="3">
        <v>57484</v>
      </c>
      <c r="F39" s="3">
        <f t="shared" ref="F39:F44" si="17">E39</f>
        <v>57484</v>
      </c>
      <c r="G39" s="18">
        <f>D39-F39</f>
        <v>7516</v>
      </c>
      <c r="H39" s="86"/>
      <c r="I39" s="86"/>
    </row>
    <row r="40" spans="1:9" ht="16.5" x14ac:dyDescent="0.2">
      <c r="A40" s="28" t="s">
        <v>122</v>
      </c>
      <c r="B40" s="3">
        <v>450000</v>
      </c>
      <c r="C40" s="3">
        <v>0</v>
      </c>
      <c r="D40" s="3">
        <f>B40+C40</f>
        <v>450000</v>
      </c>
      <c r="E40" s="3">
        <v>343907.16</v>
      </c>
      <c r="F40" s="3">
        <f t="shared" si="17"/>
        <v>343907.16</v>
      </c>
      <c r="G40" s="18">
        <f>D40-F40</f>
        <v>106092.84000000003</v>
      </c>
      <c r="H40" s="86"/>
      <c r="I40" s="86"/>
    </row>
    <row r="41" spans="1:9" ht="24.75" x14ac:dyDescent="0.2">
      <c r="A41" s="28" t="s">
        <v>123</v>
      </c>
      <c r="B41" s="3">
        <v>20000</v>
      </c>
      <c r="C41" s="3">
        <v>0</v>
      </c>
      <c r="D41" s="3">
        <f>B41+C41</f>
        <v>20000</v>
      </c>
      <c r="E41" s="3">
        <v>0</v>
      </c>
      <c r="F41" s="3">
        <f t="shared" si="17"/>
        <v>0</v>
      </c>
      <c r="G41" s="18">
        <f t="shared" si="12"/>
        <v>20000</v>
      </c>
      <c r="H41" s="86"/>
      <c r="I41" s="86"/>
    </row>
    <row r="42" spans="1:9" ht="24.75" x14ac:dyDescent="0.2">
      <c r="A42" s="28" t="s">
        <v>124</v>
      </c>
      <c r="B42" s="3">
        <v>10000</v>
      </c>
      <c r="C42" s="3">
        <v>0</v>
      </c>
      <c r="D42" s="3">
        <f t="shared" ref="D42:D44" si="18">B42+C42</f>
        <v>10000</v>
      </c>
      <c r="E42" s="3">
        <v>0</v>
      </c>
      <c r="F42" s="3">
        <f t="shared" si="17"/>
        <v>0</v>
      </c>
      <c r="G42" s="18">
        <f t="shared" si="12"/>
        <v>10000</v>
      </c>
      <c r="H42" s="86"/>
      <c r="I42" s="86"/>
    </row>
    <row r="43" spans="1:9" ht="33" x14ac:dyDescent="0.2">
      <c r="A43" s="28" t="s">
        <v>125</v>
      </c>
      <c r="B43" s="3">
        <v>50000</v>
      </c>
      <c r="C43" s="3">
        <v>0</v>
      </c>
      <c r="D43" s="3">
        <f t="shared" si="18"/>
        <v>50000</v>
      </c>
      <c r="E43" s="3">
        <v>0</v>
      </c>
      <c r="F43" s="3">
        <f t="shared" si="17"/>
        <v>0</v>
      </c>
      <c r="G43" s="18">
        <f t="shared" si="12"/>
        <v>50000</v>
      </c>
      <c r="H43" s="86"/>
      <c r="I43" s="86"/>
    </row>
    <row r="44" spans="1:9" ht="24.75" x14ac:dyDescent="0.2">
      <c r="A44" s="28" t="s">
        <v>126</v>
      </c>
      <c r="B44" s="3">
        <v>5000</v>
      </c>
      <c r="C44" s="3"/>
      <c r="D44" s="3">
        <f t="shared" si="18"/>
        <v>5000</v>
      </c>
      <c r="E44" s="3">
        <v>0</v>
      </c>
      <c r="F44" s="3">
        <f t="shared" si="17"/>
        <v>0</v>
      </c>
      <c r="G44" s="18">
        <f t="shared" si="12"/>
        <v>5000</v>
      </c>
      <c r="H44" s="86"/>
      <c r="I44" s="86"/>
    </row>
    <row r="45" spans="1:9" ht="16.5" x14ac:dyDescent="0.2">
      <c r="A45" s="27" t="s">
        <v>136</v>
      </c>
      <c r="B45" s="2">
        <f>SUM(B46:B56)</f>
        <v>288000</v>
      </c>
      <c r="C45" s="2">
        <f t="shared" ref="C45:G45" si="19">SUM(C46:C56)</f>
        <v>0</v>
      </c>
      <c r="D45" s="2">
        <f t="shared" si="19"/>
        <v>288000</v>
      </c>
      <c r="E45" s="2">
        <f t="shared" si="19"/>
        <v>517713.07</v>
      </c>
      <c r="F45" s="2">
        <f t="shared" si="19"/>
        <v>517713.07</v>
      </c>
      <c r="G45" s="17">
        <f t="shared" si="19"/>
        <v>-229713.07</v>
      </c>
      <c r="H45" s="86"/>
      <c r="I45" s="86"/>
    </row>
    <row r="46" spans="1:9" x14ac:dyDescent="0.2">
      <c r="A46" s="28" t="s">
        <v>137</v>
      </c>
      <c r="B46" s="3">
        <v>18000</v>
      </c>
      <c r="C46" s="3">
        <v>0</v>
      </c>
      <c r="D46" s="3">
        <f>B46+C46</f>
        <v>18000</v>
      </c>
      <c r="E46" s="3">
        <v>0</v>
      </c>
      <c r="F46" s="3">
        <v>0</v>
      </c>
      <c r="G46" s="18">
        <f>D46-F46</f>
        <v>18000</v>
      </c>
      <c r="H46" s="86"/>
      <c r="I46" s="86"/>
    </row>
    <row r="47" spans="1:9" ht="16.5" x14ac:dyDescent="0.2">
      <c r="A47" s="28" t="s">
        <v>138</v>
      </c>
      <c r="B47" s="3">
        <v>120000</v>
      </c>
      <c r="C47" s="3">
        <v>0</v>
      </c>
      <c r="D47" s="3">
        <f t="shared" ref="D47:D56" si="20">B47+C47</f>
        <v>120000</v>
      </c>
      <c r="E47" s="3">
        <v>0</v>
      </c>
      <c r="F47" s="3">
        <v>0</v>
      </c>
      <c r="G47" s="18">
        <f t="shared" ref="G47:G56" si="21">D47-F47</f>
        <v>120000</v>
      </c>
      <c r="H47" s="86"/>
      <c r="I47" s="86"/>
    </row>
    <row r="48" spans="1:9" ht="33" x14ac:dyDescent="0.2">
      <c r="A48" s="28" t="s">
        <v>139</v>
      </c>
      <c r="B48" s="3">
        <v>25000</v>
      </c>
      <c r="C48" s="3">
        <v>0</v>
      </c>
      <c r="D48" s="3">
        <f t="shared" si="20"/>
        <v>25000</v>
      </c>
      <c r="E48" s="3">
        <v>0</v>
      </c>
      <c r="F48" s="3">
        <v>0</v>
      </c>
      <c r="G48" s="18">
        <f t="shared" si="21"/>
        <v>25000</v>
      </c>
      <c r="H48" s="86"/>
      <c r="I48" s="86"/>
    </row>
    <row r="49" spans="1:9" ht="16.5" x14ac:dyDescent="0.2">
      <c r="A49" s="28" t="s">
        <v>127</v>
      </c>
      <c r="B49" s="3">
        <v>25000</v>
      </c>
      <c r="C49" s="3">
        <v>0</v>
      </c>
      <c r="D49" s="3">
        <f t="shared" si="20"/>
        <v>25000</v>
      </c>
      <c r="E49" s="3">
        <v>0</v>
      </c>
      <c r="F49" s="3">
        <v>0</v>
      </c>
      <c r="G49" s="18">
        <f t="shared" si="21"/>
        <v>25000</v>
      </c>
      <c r="H49" s="86"/>
      <c r="I49" s="86"/>
    </row>
    <row r="50" spans="1:9" ht="16.5" x14ac:dyDescent="0.2">
      <c r="A50" s="28" t="s">
        <v>141</v>
      </c>
      <c r="B50" s="3">
        <v>25000</v>
      </c>
      <c r="C50" s="3">
        <v>0</v>
      </c>
      <c r="D50" s="3">
        <f t="shared" si="20"/>
        <v>25000</v>
      </c>
      <c r="E50" s="3">
        <v>0</v>
      </c>
      <c r="F50" s="3">
        <v>0</v>
      </c>
      <c r="G50" s="18">
        <f t="shared" si="21"/>
        <v>25000</v>
      </c>
      <c r="H50" s="86"/>
      <c r="I50" s="86"/>
    </row>
    <row r="51" spans="1:9" ht="16.5" x14ac:dyDescent="0.2">
      <c r="A51" s="28" t="s">
        <v>140</v>
      </c>
      <c r="B51" s="3">
        <v>25000</v>
      </c>
      <c r="C51" s="3">
        <v>0</v>
      </c>
      <c r="D51" s="3">
        <f t="shared" si="20"/>
        <v>25000</v>
      </c>
      <c r="E51" s="3">
        <v>0</v>
      </c>
      <c r="F51" s="3">
        <v>0</v>
      </c>
      <c r="G51" s="18">
        <f t="shared" si="21"/>
        <v>25000</v>
      </c>
      <c r="H51" s="86"/>
      <c r="I51" s="86"/>
    </row>
    <row r="52" spans="1:9" x14ac:dyDescent="0.2">
      <c r="A52" s="28" t="s">
        <v>142</v>
      </c>
      <c r="B52" s="3">
        <v>25000</v>
      </c>
      <c r="C52" s="3">
        <v>0</v>
      </c>
      <c r="D52" s="3">
        <f t="shared" si="20"/>
        <v>25000</v>
      </c>
      <c r="E52" s="3">
        <v>0</v>
      </c>
      <c r="F52" s="3">
        <v>0</v>
      </c>
      <c r="G52" s="18">
        <f t="shared" si="21"/>
        <v>25000</v>
      </c>
      <c r="H52" s="86"/>
      <c r="I52" s="86"/>
    </row>
    <row r="53" spans="1:9" ht="16.5" x14ac:dyDescent="0.2">
      <c r="A53" s="28" t="s">
        <v>143</v>
      </c>
      <c r="B53" s="3">
        <v>25000</v>
      </c>
      <c r="C53" s="3">
        <v>0</v>
      </c>
      <c r="D53" s="3">
        <f t="shared" si="20"/>
        <v>25000</v>
      </c>
      <c r="E53" s="3">
        <v>0</v>
      </c>
      <c r="F53" s="3">
        <v>0</v>
      </c>
      <c r="G53" s="18">
        <f t="shared" si="21"/>
        <v>25000</v>
      </c>
      <c r="H53" s="86"/>
      <c r="I53" s="86"/>
    </row>
    <row r="54" spans="1:9" x14ac:dyDescent="0.2">
      <c r="A54" s="28" t="s">
        <v>144</v>
      </c>
      <c r="B54" s="3">
        <v>0</v>
      </c>
      <c r="C54" s="3">
        <v>0</v>
      </c>
      <c r="D54" s="3">
        <f t="shared" si="20"/>
        <v>0</v>
      </c>
      <c r="E54" s="3">
        <v>17998</v>
      </c>
      <c r="F54" s="3">
        <f>E54</f>
        <v>17998</v>
      </c>
      <c r="G54" s="18">
        <f t="shared" si="21"/>
        <v>-17998</v>
      </c>
      <c r="H54" s="86"/>
      <c r="I54" s="86"/>
    </row>
    <row r="55" spans="1:9" x14ac:dyDescent="0.2">
      <c r="A55" s="28" t="s">
        <v>145</v>
      </c>
      <c r="B55" s="3">
        <v>0</v>
      </c>
      <c r="C55" s="3">
        <v>0</v>
      </c>
      <c r="D55" s="3">
        <f t="shared" si="20"/>
        <v>0</v>
      </c>
      <c r="E55" s="3">
        <v>0</v>
      </c>
      <c r="F55" s="3">
        <v>0</v>
      </c>
      <c r="G55" s="18">
        <f t="shared" si="21"/>
        <v>0</v>
      </c>
      <c r="H55" s="86"/>
      <c r="I55" s="86"/>
    </row>
    <row r="56" spans="1:9" x14ac:dyDescent="0.2">
      <c r="A56" s="28" t="s">
        <v>146</v>
      </c>
      <c r="B56" s="3">
        <v>0</v>
      </c>
      <c r="C56" s="3">
        <v>0</v>
      </c>
      <c r="D56" s="3">
        <f t="shared" si="20"/>
        <v>0</v>
      </c>
      <c r="E56" s="3">
        <v>499715.07</v>
      </c>
      <c r="F56" s="3">
        <f>E56</f>
        <v>499715.07</v>
      </c>
      <c r="G56" s="18">
        <f t="shared" si="21"/>
        <v>-499715.07</v>
      </c>
      <c r="H56" s="86"/>
      <c r="I56" s="86"/>
    </row>
    <row r="57" spans="1:9" ht="24.75" x14ac:dyDescent="0.2">
      <c r="A57" s="27" t="s">
        <v>147</v>
      </c>
      <c r="B57" s="2">
        <f>SUM(B58:B59)</f>
        <v>0</v>
      </c>
      <c r="C57" s="2">
        <f>SUM(C58:C59)</f>
        <v>0</v>
      </c>
      <c r="D57" s="2">
        <f>SUM(D58:D59)</f>
        <v>0</v>
      </c>
      <c r="E57" s="2">
        <f>SUM(E58:E59)</f>
        <v>0</v>
      </c>
      <c r="F57" s="2">
        <f>SUM(F58:F59)</f>
        <v>0</v>
      </c>
      <c r="G57" s="17">
        <f t="shared" si="12"/>
        <v>0</v>
      </c>
      <c r="H57" s="86"/>
      <c r="I57" s="86"/>
    </row>
    <row r="58" spans="1:9" ht="16.5" x14ac:dyDescent="0.2">
      <c r="A58" s="28" t="s">
        <v>148</v>
      </c>
      <c r="B58" s="3">
        <v>0</v>
      </c>
      <c r="C58" s="3">
        <v>0</v>
      </c>
      <c r="D58" s="5">
        <f t="shared" ref="D58:D59" si="22">B58+C58</f>
        <v>0</v>
      </c>
      <c r="E58" s="3">
        <v>0</v>
      </c>
      <c r="F58" s="3">
        <v>0</v>
      </c>
      <c r="G58" s="18">
        <f t="shared" si="12"/>
        <v>0</v>
      </c>
      <c r="H58" s="86"/>
      <c r="I58" s="86"/>
    </row>
    <row r="59" spans="1:9" ht="13.5" thickBot="1" x14ac:dyDescent="0.25">
      <c r="A59" s="76" t="s">
        <v>149</v>
      </c>
      <c r="B59" s="77">
        <v>0</v>
      </c>
      <c r="C59" s="77">
        <v>0</v>
      </c>
      <c r="D59" s="77">
        <f t="shared" si="22"/>
        <v>0</v>
      </c>
      <c r="E59" s="77">
        <v>0</v>
      </c>
      <c r="F59" s="77">
        <v>0</v>
      </c>
      <c r="G59" s="78">
        <f t="shared" si="12"/>
        <v>0</v>
      </c>
      <c r="H59" s="86"/>
      <c r="I59" s="86"/>
    </row>
    <row r="60" spans="1:9" ht="15.75" thickTop="1" x14ac:dyDescent="0.2">
      <c r="A60" s="26" t="s">
        <v>150</v>
      </c>
      <c r="B60" s="12">
        <f>B61+B69</f>
        <v>56000</v>
      </c>
      <c r="C60" s="12">
        <f t="shared" ref="C60:G60" si="23">C61+C69</f>
        <v>0</v>
      </c>
      <c r="D60" s="12">
        <f t="shared" si="23"/>
        <v>56000</v>
      </c>
      <c r="E60" s="12">
        <f t="shared" si="23"/>
        <v>51611</v>
      </c>
      <c r="F60" s="12">
        <f t="shared" si="23"/>
        <v>51611</v>
      </c>
      <c r="G60" s="16">
        <f t="shared" si="23"/>
        <v>4389</v>
      </c>
      <c r="H60" s="86"/>
      <c r="I60" s="86"/>
    </row>
    <row r="61" spans="1:9" x14ac:dyDescent="0.2">
      <c r="A61" s="53" t="s">
        <v>151</v>
      </c>
      <c r="B61" s="54">
        <f>B62+B67+B68</f>
        <v>56000</v>
      </c>
      <c r="C61" s="54">
        <f t="shared" ref="C61:G61" si="24">C62+C67+C68</f>
        <v>0</v>
      </c>
      <c r="D61" s="54">
        <f t="shared" si="24"/>
        <v>56000</v>
      </c>
      <c r="E61" s="54">
        <f t="shared" si="24"/>
        <v>51611</v>
      </c>
      <c r="F61" s="54">
        <f t="shared" si="24"/>
        <v>51611</v>
      </c>
      <c r="G61" s="54">
        <f t="shared" si="24"/>
        <v>4389</v>
      </c>
      <c r="H61" s="86"/>
      <c r="I61" s="86"/>
    </row>
    <row r="62" spans="1:9" ht="16.5" x14ac:dyDescent="0.2">
      <c r="A62" s="28" t="s">
        <v>152</v>
      </c>
      <c r="B62" s="3">
        <f>B63+B64+B65+B66</f>
        <v>55000</v>
      </c>
      <c r="C62" s="3">
        <f t="shared" ref="C62:G62" si="25">C63+C64+C65+C66</f>
        <v>0</v>
      </c>
      <c r="D62" s="3">
        <f t="shared" si="25"/>
        <v>55000</v>
      </c>
      <c r="E62" s="3">
        <f t="shared" si="25"/>
        <v>51611</v>
      </c>
      <c r="F62" s="3">
        <f t="shared" si="25"/>
        <v>51611</v>
      </c>
      <c r="G62" s="3">
        <f t="shared" si="25"/>
        <v>3389</v>
      </c>
      <c r="H62" s="87"/>
      <c r="I62" s="86"/>
    </row>
    <row r="63" spans="1:9" ht="16.5" x14ac:dyDescent="0.2">
      <c r="A63" s="28" t="s">
        <v>153</v>
      </c>
      <c r="B63" s="3">
        <v>45000</v>
      </c>
      <c r="C63" s="3">
        <v>0</v>
      </c>
      <c r="D63" s="3">
        <f t="shared" ref="D63:D68" si="26">B63+C63</f>
        <v>45000</v>
      </c>
      <c r="E63" s="3">
        <v>51611</v>
      </c>
      <c r="F63" s="3">
        <f>E63</f>
        <v>51611</v>
      </c>
      <c r="G63" s="18">
        <f t="shared" ref="G63:G68" si="27">D63-F63</f>
        <v>-6611</v>
      </c>
      <c r="H63" s="86"/>
      <c r="I63" s="86"/>
    </row>
    <row r="64" spans="1:9" ht="16.5" x14ac:dyDescent="0.2">
      <c r="A64" s="28" t="s">
        <v>154</v>
      </c>
      <c r="B64" s="3">
        <v>0</v>
      </c>
      <c r="C64" s="3">
        <v>0</v>
      </c>
      <c r="D64" s="3">
        <f t="shared" si="26"/>
        <v>0</v>
      </c>
      <c r="E64" s="3">
        <v>0</v>
      </c>
      <c r="F64" s="3">
        <f>E64</f>
        <v>0</v>
      </c>
      <c r="G64" s="18">
        <f t="shared" si="27"/>
        <v>0</v>
      </c>
      <c r="H64" s="86"/>
      <c r="I64" s="86"/>
    </row>
    <row r="65" spans="1:9" x14ac:dyDescent="0.2">
      <c r="A65" s="28" t="s">
        <v>155</v>
      </c>
      <c r="B65" s="3">
        <v>0</v>
      </c>
      <c r="C65" s="3">
        <v>0</v>
      </c>
      <c r="D65" s="3">
        <f t="shared" si="26"/>
        <v>0</v>
      </c>
      <c r="E65" s="3">
        <v>0</v>
      </c>
      <c r="F65" s="3">
        <f>E65</f>
        <v>0</v>
      </c>
      <c r="G65" s="18">
        <f t="shared" si="27"/>
        <v>0</v>
      </c>
      <c r="H65" s="86"/>
      <c r="I65" s="86"/>
    </row>
    <row r="66" spans="1:9" ht="16.5" x14ac:dyDescent="0.2">
      <c r="A66" s="28" t="s">
        <v>156</v>
      </c>
      <c r="B66" s="3">
        <v>10000</v>
      </c>
      <c r="C66" s="3">
        <v>0</v>
      </c>
      <c r="D66" s="3">
        <f t="shared" si="26"/>
        <v>10000</v>
      </c>
      <c r="E66" s="3">
        <v>0</v>
      </c>
      <c r="F66" s="3">
        <v>0</v>
      </c>
      <c r="G66" s="18">
        <f t="shared" si="27"/>
        <v>10000</v>
      </c>
      <c r="H66" s="86"/>
      <c r="I66" s="86"/>
    </row>
    <row r="67" spans="1:9" x14ac:dyDescent="0.2">
      <c r="A67" s="56" t="s">
        <v>157</v>
      </c>
      <c r="B67" s="3">
        <v>0</v>
      </c>
      <c r="C67" s="3">
        <v>0</v>
      </c>
      <c r="D67" s="3">
        <f t="shared" si="26"/>
        <v>0</v>
      </c>
      <c r="E67" s="3">
        <v>0</v>
      </c>
      <c r="F67" s="3">
        <v>0</v>
      </c>
      <c r="G67" s="18">
        <f t="shared" si="27"/>
        <v>0</v>
      </c>
      <c r="H67" s="86"/>
      <c r="I67" s="86"/>
    </row>
    <row r="68" spans="1:9" ht="33" x14ac:dyDescent="0.2">
      <c r="A68" s="28" t="s">
        <v>158</v>
      </c>
      <c r="B68" s="3">
        <v>1000</v>
      </c>
      <c r="C68" s="3">
        <v>0</v>
      </c>
      <c r="D68" s="3">
        <f t="shared" si="26"/>
        <v>1000</v>
      </c>
      <c r="E68" s="3">
        <v>0</v>
      </c>
      <c r="F68" s="3">
        <v>0</v>
      </c>
      <c r="G68" s="18">
        <f t="shared" si="27"/>
        <v>1000</v>
      </c>
      <c r="H68" s="86"/>
      <c r="I68" s="86"/>
    </row>
    <row r="69" spans="1:9" x14ac:dyDescent="0.2">
      <c r="A69" s="55" t="s">
        <v>159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8">
        <v>0</v>
      </c>
      <c r="H69" s="86"/>
      <c r="I69" s="86"/>
    </row>
    <row r="70" spans="1:9" ht="15" x14ac:dyDescent="0.2">
      <c r="A70" s="26" t="s">
        <v>160</v>
      </c>
      <c r="B70" s="16">
        <f t="shared" ref="B70:G70" si="28">B71+B72+B73+B75+B76+B78+B77+B79+B80+B74</f>
        <v>455000</v>
      </c>
      <c r="C70" s="16">
        <f t="shared" si="28"/>
        <v>0</v>
      </c>
      <c r="D70" s="16">
        <f t="shared" si="28"/>
        <v>455000</v>
      </c>
      <c r="E70" s="16">
        <f t="shared" si="28"/>
        <v>444786.45</v>
      </c>
      <c r="F70" s="16">
        <f t="shared" si="28"/>
        <v>444786.45</v>
      </c>
      <c r="G70" s="16">
        <f t="shared" si="28"/>
        <v>10213.550000000003</v>
      </c>
      <c r="H70" s="20"/>
      <c r="I70" s="86"/>
    </row>
    <row r="71" spans="1:9" x14ac:dyDescent="0.2">
      <c r="A71" s="28" t="s">
        <v>161</v>
      </c>
      <c r="B71" s="3">
        <v>0</v>
      </c>
      <c r="C71" s="3">
        <v>0</v>
      </c>
      <c r="D71" s="3">
        <f>B71+C71</f>
        <v>0</v>
      </c>
      <c r="E71" s="3">
        <v>0</v>
      </c>
      <c r="F71" s="3">
        <v>0</v>
      </c>
      <c r="G71" s="57">
        <v>0</v>
      </c>
      <c r="H71" s="86"/>
      <c r="I71" s="86"/>
    </row>
    <row r="72" spans="1:9" x14ac:dyDescent="0.2">
      <c r="A72" s="28" t="s">
        <v>162</v>
      </c>
      <c r="B72" s="3">
        <v>60000</v>
      </c>
      <c r="C72" s="3">
        <v>0</v>
      </c>
      <c r="D72" s="3">
        <f t="shared" ref="D72:D83" si="29">B72+C72</f>
        <v>60000</v>
      </c>
      <c r="E72" s="3">
        <v>33554.1</v>
      </c>
      <c r="F72" s="3">
        <f>E72</f>
        <v>33554.1</v>
      </c>
      <c r="G72" s="18">
        <f>D72-F72</f>
        <v>26445.9</v>
      </c>
      <c r="H72" s="86"/>
      <c r="I72" s="86"/>
    </row>
    <row r="73" spans="1:9" ht="16.5" x14ac:dyDescent="0.2">
      <c r="A73" s="28" t="s">
        <v>163</v>
      </c>
      <c r="B73" s="3">
        <v>45000</v>
      </c>
      <c r="C73" s="3">
        <v>0</v>
      </c>
      <c r="D73" s="3">
        <f t="shared" si="29"/>
        <v>45000</v>
      </c>
      <c r="E73" s="3">
        <v>42460.25</v>
      </c>
      <c r="F73" s="3">
        <f>E73</f>
        <v>42460.25</v>
      </c>
      <c r="G73" s="18">
        <f>D73-F73</f>
        <v>2539.75</v>
      </c>
      <c r="H73" s="86"/>
      <c r="I73" s="86"/>
    </row>
    <row r="74" spans="1:9" x14ac:dyDescent="0.2">
      <c r="A74" s="28" t="s">
        <v>178</v>
      </c>
      <c r="B74" s="3">
        <v>0</v>
      </c>
      <c r="C74" s="3">
        <v>0</v>
      </c>
      <c r="D74" s="3">
        <f t="shared" si="29"/>
        <v>0</v>
      </c>
      <c r="E74" s="3">
        <f>111313.33</f>
        <v>111313.33</v>
      </c>
      <c r="F74" s="3">
        <f>E74</f>
        <v>111313.33</v>
      </c>
      <c r="G74" s="18">
        <f>D74-F74</f>
        <v>-111313.33</v>
      </c>
      <c r="H74" s="86"/>
      <c r="I74" s="86"/>
    </row>
    <row r="75" spans="1:9" x14ac:dyDescent="0.2">
      <c r="A75" s="28" t="s">
        <v>164</v>
      </c>
      <c r="B75" s="3">
        <v>0</v>
      </c>
      <c r="C75" s="3">
        <v>0</v>
      </c>
      <c r="D75" s="3">
        <f t="shared" si="29"/>
        <v>0</v>
      </c>
      <c r="E75" s="3">
        <v>0</v>
      </c>
      <c r="F75" s="3"/>
      <c r="G75" s="18">
        <f t="shared" ref="G75:G79" si="30">D75-F75</f>
        <v>0</v>
      </c>
      <c r="H75" s="86"/>
      <c r="I75" s="86"/>
    </row>
    <row r="76" spans="1:9" x14ac:dyDescent="0.2">
      <c r="A76" s="28" t="s">
        <v>165</v>
      </c>
      <c r="B76" s="3">
        <v>0</v>
      </c>
      <c r="C76" s="3">
        <v>0</v>
      </c>
      <c r="D76" s="3">
        <f t="shared" si="29"/>
        <v>0</v>
      </c>
      <c r="E76" s="3">
        <v>0</v>
      </c>
      <c r="F76" s="3">
        <v>0</v>
      </c>
      <c r="G76" s="18">
        <f t="shared" si="30"/>
        <v>0</v>
      </c>
      <c r="H76" s="86"/>
      <c r="I76" s="86"/>
    </row>
    <row r="77" spans="1:9" x14ac:dyDescent="0.2">
      <c r="A77" s="28" t="s">
        <v>166</v>
      </c>
      <c r="B77" s="3">
        <v>0</v>
      </c>
      <c r="C77" s="3">
        <v>0</v>
      </c>
      <c r="D77" s="3">
        <f t="shared" si="29"/>
        <v>0</v>
      </c>
      <c r="E77" s="3">
        <v>0</v>
      </c>
      <c r="F77" s="3">
        <f>E77</f>
        <v>0</v>
      </c>
      <c r="G77" s="18">
        <f t="shared" si="30"/>
        <v>0</v>
      </c>
      <c r="H77" s="86"/>
      <c r="I77" s="86"/>
    </row>
    <row r="78" spans="1:9" x14ac:dyDescent="0.2">
      <c r="A78" s="28" t="s">
        <v>167</v>
      </c>
      <c r="B78" s="3">
        <v>0</v>
      </c>
      <c r="C78" s="3">
        <v>0</v>
      </c>
      <c r="D78" s="3">
        <f t="shared" si="29"/>
        <v>0</v>
      </c>
      <c r="E78" s="3">
        <v>0</v>
      </c>
      <c r="F78" s="3">
        <v>0</v>
      </c>
      <c r="G78" s="18">
        <f t="shared" si="30"/>
        <v>0</v>
      </c>
      <c r="H78" s="86"/>
      <c r="I78" s="86"/>
    </row>
    <row r="79" spans="1:9" x14ac:dyDescent="0.2">
      <c r="A79" s="28" t="s">
        <v>168</v>
      </c>
      <c r="B79" s="3">
        <v>0</v>
      </c>
      <c r="C79" s="3">
        <v>0</v>
      </c>
      <c r="D79" s="3">
        <f t="shared" si="29"/>
        <v>0</v>
      </c>
      <c r="E79" s="3">
        <v>0</v>
      </c>
      <c r="F79" s="3">
        <v>0</v>
      </c>
      <c r="G79" s="18">
        <f t="shared" si="30"/>
        <v>0</v>
      </c>
      <c r="H79" s="86"/>
      <c r="I79" s="86"/>
    </row>
    <row r="80" spans="1:9" x14ac:dyDescent="0.2">
      <c r="A80" s="28" t="s">
        <v>169</v>
      </c>
      <c r="B80" s="2">
        <f>SUM(B81:B82)</f>
        <v>350000</v>
      </c>
      <c r="C80" s="2">
        <f>SUM(C81:C82)</f>
        <v>0</v>
      </c>
      <c r="D80" s="3">
        <f t="shared" si="29"/>
        <v>350000</v>
      </c>
      <c r="E80" s="2">
        <f>SUM(E81:E82)</f>
        <v>257458.77000000002</v>
      </c>
      <c r="F80" s="2">
        <f>SUM(F81:F82)</f>
        <v>257458.77000000002</v>
      </c>
      <c r="G80" s="17">
        <f>SUM(G81:G82)</f>
        <v>92541.23</v>
      </c>
      <c r="H80" s="86"/>
      <c r="I80" s="86"/>
    </row>
    <row r="81" spans="1:12" x14ac:dyDescent="0.2">
      <c r="A81" s="28" t="s">
        <v>77</v>
      </c>
      <c r="B81" s="3">
        <v>200000</v>
      </c>
      <c r="C81" s="3">
        <v>0</v>
      </c>
      <c r="D81" s="3">
        <f t="shared" si="29"/>
        <v>200000</v>
      </c>
      <c r="E81" s="3">
        <v>105713.77</v>
      </c>
      <c r="F81" s="3">
        <f>E81</f>
        <v>105713.77</v>
      </c>
      <c r="G81" s="18">
        <f>D81-F81</f>
        <v>94286.23</v>
      </c>
      <c r="H81" s="86"/>
      <c r="I81" s="86"/>
    </row>
    <row r="82" spans="1:12" x14ac:dyDescent="0.2">
      <c r="A82" s="28" t="s">
        <v>76</v>
      </c>
      <c r="B82" s="3">
        <v>150000</v>
      </c>
      <c r="C82" s="3">
        <v>0</v>
      </c>
      <c r="D82" s="3">
        <f t="shared" si="29"/>
        <v>150000</v>
      </c>
      <c r="E82" s="3">
        <v>151745</v>
      </c>
      <c r="F82" s="3">
        <f>E82</f>
        <v>151745</v>
      </c>
      <c r="G82" s="18">
        <f t="shared" ref="G82" si="31">D82-F82</f>
        <v>-1745</v>
      </c>
      <c r="H82" s="86"/>
      <c r="I82" s="86"/>
    </row>
    <row r="83" spans="1:12" ht="30" x14ac:dyDescent="0.2">
      <c r="A83" s="26" t="s">
        <v>94</v>
      </c>
      <c r="B83" s="12">
        <v>0</v>
      </c>
      <c r="C83" s="12">
        <v>0</v>
      </c>
      <c r="D83" s="12">
        <f t="shared" si="29"/>
        <v>0</v>
      </c>
      <c r="E83" s="12">
        <v>0</v>
      </c>
      <c r="F83" s="12">
        <v>0</v>
      </c>
      <c r="G83" s="21">
        <f t="shared" ref="G83" si="32">B83-F83</f>
        <v>0</v>
      </c>
      <c r="H83" s="86"/>
      <c r="I83" s="86"/>
    </row>
    <row r="84" spans="1:12" ht="15" x14ac:dyDescent="0.2">
      <c r="A84" s="30"/>
      <c r="B84" s="15"/>
      <c r="C84" s="15"/>
      <c r="D84" s="15"/>
      <c r="E84" s="15"/>
      <c r="F84" s="15"/>
      <c r="G84" s="24"/>
      <c r="H84" s="86"/>
      <c r="I84" s="86"/>
    </row>
    <row r="85" spans="1:12" ht="15" x14ac:dyDescent="0.2">
      <c r="A85" s="26" t="s">
        <v>102</v>
      </c>
      <c r="B85" s="33">
        <f>B86+B105+B121+B136+B151+B166+B170+B174+B177+B180</f>
        <v>29354413</v>
      </c>
      <c r="C85" s="33">
        <f>C86+C105+C121+C136+C151+C166+C170+C174+C177+C180</f>
        <v>1398126.0019999999</v>
      </c>
      <c r="D85" s="33">
        <f>D86+D105+D121+D136+D151+D166+D170+D174+D177+D180</f>
        <v>30752539.002</v>
      </c>
      <c r="E85" s="33">
        <f>E86+E105+E121+E136+E151+E166+E170+E174+E177+E180</f>
        <v>44064963.93</v>
      </c>
      <c r="F85" s="33">
        <f t="shared" ref="F85:G85" si="33">F86+F105+F121+F136+F151+F166+F170+F174+F177+F180</f>
        <v>44064963.93</v>
      </c>
      <c r="G85" s="33">
        <f t="shared" si="33"/>
        <v>-13307944.208000002</v>
      </c>
      <c r="H85" s="86"/>
      <c r="I85" s="86"/>
    </row>
    <row r="86" spans="1:12" x14ac:dyDescent="0.2">
      <c r="A86" s="27" t="s">
        <v>75</v>
      </c>
      <c r="B86" s="2">
        <f t="shared" ref="B86:G86" si="34">SUM(B87:B87+B101+B102+B103+B104)</f>
        <v>9983372</v>
      </c>
      <c r="C86" s="2">
        <f t="shared" si="34"/>
        <v>1465778</v>
      </c>
      <c r="D86" s="2">
        <f t="shared" si="34"/>
        <v>11449150</v>
      </c>
      <c r="E86" s="2">
        <f t="shared" si="34"/>
        <v>11961256.6</v>
      </c>
      <c r="F86" s="2">
        <f t="shared" si="34"/>
        <v>11961256.6</v>
      </c>
      <c r="G86" s="2">
        <f t="shared" si="34"/>
        <v>-512106.6</v>
      </c>
      <c r="H86" s="86"/>
      <c r="I86" s="86"/>
    </row>
    <row r="87" spans="1:12" x14ac:dyDescent="0.2">
      <c r="A87" s="27" t="s">
        <v>74</v>
      </c>
      <c r="B87" s="2">
        <f t="shared" ref="B87:G87" si="35">SUM(B88:B100)</f>
        <v>9813724</v>
      </c>
      <c r="C87" s="2">
        <f t="shared" si="35"/>
        <v>821946.99999999988</v>
      </c>
      <c r="D87" s="2">
        <f t="shared" si="35"/>
        <v>10635671</v>
      </c>
      <c r="E87" s="2">
        <f t="shared" si="35"/>
        <v>11284154</v>
      </c>
      <c r="F87" s="2">
        <f t="shared" si="35"/>
        <v>11284154</v>
      </c>
      <c r="G87" s="17">
        <f t="shared" si="35"/>
        <v>-648483</v>
      </c>
      <c r="H87" s="86"/>
      <c r="I87" s="88"/>
    </row>
    <row r="88" spans="1:12" x14ac:dyDescent="0.2">
      <c r="A88" s="28" t="s">
        <v>73</v>
      </c>
      <c r="B88" s="3">
        <f>9813724/12</f>
        <v>817810.33333333337</v>
      </c>
      <c r="C88" s="3">
        <v>68495.58</v>
      </c>
      <c r="D88" s="3">
        <f>B88+C88</f>
        <v>886305.91333333333</v>
      </c>
      <c r="E88" s="3">
        <v>615373.67000000004</v>
      </c>
      <c r="F88" s="3">
        <f>E88</f>
        <v>615373.67000000004</v>
      </c>
      <c r="G88" s="18">
        <f>D88-F88</f>
        <v>270932.24333333329</v>
      </c>
      <c r="H88" s="86"/>
      <c r="I88" s="86"/>
    </row>
    <row r="89" spans="1:12" x14ac:dyDescent="0.2">
      <c r="A89" s="28" t="s">
        <v>72</v>
      </c>
      <c r="B89" s="3">
        <f>B88</f>
        <v>817810.33333333337</v>
      </c>
      <c r="C89" s="3">
        <v>68495.58</v>
      </c>
      <c r="D89" s="3">
        <f t="shared" ref="D89:D104" si="36">B89+C89</f>
        <v>886305.91333333333</v>
      </c>
      <c r="E89" s="3">
        <v>787238.33</v>
      </c>
      <c r="F89" s="3">
        <f t="shared" ref="F89:F104" si="37">E89</f>
        <v>787238.33</v>
      </c>
      <c r="G89" s="18">
        <f t="shared" ref="G89:G104" si="38">D89-F89</f>
        <v>99067.583333333372</v>
      </c>
      <c r="H89" s="86"/>
      <c r="I89" s="86"/>
    </row>
    <row r="90" spans="1:12" x14ac:dyDescent="0.2">
      <c r="A90" s="28" t="s">
        <v>71</v>
      </c>
      <c r="B90" s="3">
        <f t="shared" ref="B90" si="39">9813724/12</f>
        <v>817810.33333333337</v>
      </c>
      <c r="C90" s="3">
        <v>68495.58</v>
      </c>
      <c r="D90" s="3">
        <f t="shared" si="36"/>
        <v>886305.91333333333</v>
      </c>
      <c r="E90" s="3">
        <v>699449.15</v>
      </c>
      <c r="F90" s="3">
        <f t="shared" si="37"/>
        <v>699449.15</v>
      </c>
      <c r="G90" s="18">
        <f t="shared" si="38"/>
        <v>186856.76333333331</v>
      </c>
      <c r="H90" s="86"/>
      <c r="I90" s="86"/>
    </row>
    <row r="91" spans="1:12" x14ac:dyDescent="0.2">
      <c r="A91" s="28" t="s">
        <v>70</v>
      </c>
      <c r="B91" s="3">
        <f t="shared" ref="B91" si="40">B90</f>
        <v>817810.33333333337</v>
      </c>
      <c r="C91" s="3">
        <v>68495.58</v>
      </c>
      <c r="D91" s="3">
        <f t="shared" si="36"/>
        <v>886305.91333333333</v>
      </c>
      <c r="E91" s="3">
        <v>703162.85</v>
      </c>
      <c r="F91" s="3">
        <f t="shared" si="37"/>
        <v>703162.85</v>
      </c>
      <c r="G91" s="18">
        <f t="shared" si="38"/>
        <v>183143.06333333335</v>
      </c>
      <c r="H91" s="86"/>
      <c r="I91" s="86"/>
      <c r="K91" s="1"/>
    </row>
    <row r="92" spans="1:12" x14ac:dyDescent="0.2">
      <c r="A92" s="28" t="s">
        <v>69</v>
      </c>
      <c r="B92" s="3">
        <f t="shared" ref="B92" si="41">9813724/12</f>
        <v>817810.33333333337</v>
      </c>
      <c r="C92" s="3">
        <v>68495.58</v>
      </c>
      <c r="D92" s="3">
        <f t="shared" si="36"/>
        <v>886305.91333333333</v>
      </c>
      <c r="E92" s="3">
        <v>701306</v>
      </c>
      <c r="F92" s="3">
        <f t="shared" si="37"/>
        <v>701306</v>
      </c>
      <c r="G92" s="18">
        <f t="shared" si="38"/>
        <v>184999.91333333333</v>
      </c>
      <c r="H92" s="86"/>
      <c r="I92" s="86"/>
      <c r="L92" s="65"/>
    </row>
    <row r="93" spans="1:12" x14ac:dyDescent="0.2">
      <c r="A93" s="28" t="s">
        <v>68</v>
      </c>
      <c r="B93" s="3">
        <f t="shared" ref="B93" si="42">B92</f>
        <v>817810.33333333337</v>
      </c>
      <c r="C93" s="3">
        <v>68495.58</v>
      </c>
      <c r="D93" s="3">
        <f t="shared" si="36"/>
        <v>886305.91333333333</v>
      </c>
      <c r="E93" s="3">
        <v>701306</v>
      </c>
      <c r="F93" s="3">
        <f t="shared" si="37"/>
        <v>701306</v>
      </c>
      <c r="G93" s="18">
        <f t="shared" si="38"/>
        <v>184999.91333333333</v>
      </c>
      <c r="H93" s="86"/>
      <c r="I93" s="86"/>
      <c r="L93" s="1"/>
    </row>
    <row r="94" spans="1:12" x14ac:dyDescent="0.2">
      <c r="A94" s="28" t="s">
        <v>67</v>
      </c>
      <c r="B94" s="3">
        <f t="shared" ref="B94" si="43">9813724/12</f>
        <v>817810.33333333337</v>
      </c>
      <c r="C94" s="3">
        <v>68495.58</v>
      </c>
      <c r="D94" s="3">
        <f t="shared" si="36"/>
        <v>886305.91333333333</v>
      </c>
      <c r="E94" s="3">
        <v>701306</v>
      </c>
      <c r="F94" s="3">
        <f t="shared" si="37"/>
        <v>701306</v>
      </c>
      <c r="G94" s="18">
        <f t="shared" si="38"/>
        <v>184999.91333333333</v>
      </c>
      <c r="H94" s="86"/>
      <c r="I94" s="86"/>
    </row>
    <row r="95" spans="1:12" x14ac:dyDescent="0.2">
      <c r="A95" s="28" t="s">
        <v>66</v>
      </c>
      <c r="B95" s="3">
        <f t="shared" ref="B95" si="44">B94</f>
        <v>817810.33333333337</v>
      </c>
      <c r="C95" s="3">
        <v>68495.58</v>
      </c>
      <c r="D95" s="3">
        <f t="shared" si="36"/>
        <v>886305.91333333333</v>
      </c>
      <c r="E95" s="3">
        <v>1301306</v>
      </c>
      <c r="F95" s="3">
        <f t="shared" si="37"/>
        <v>1301306</v>
      </c>
      <c r="G95" s="18">
        <f t="shared" si="38"/>
        <v>-415000.08666666667</v>
      </c>
      <c r="H95" s="86"/>
      <c r="I95" s="86"/>
    </row>
    <row r="96" spans="1:12" x14ac:dyDescent="0.2">
      <c r="A96" s="28" t="s">
        <v>65</v>
      </c>
      <c r="B96" s="3">
        <f t="shared" ref="B96" si="45">9813724/12</f>
        <v>817810.33333333337</v>
      </c>
      <c r="C96" s="3">
        <v>68495.58</v>
      </c>
      <c r="D96" s="3">
        <f t="shared" si="36"/>
        <v>886305.91333333333</v>
      </c>
      <c r="E96" s="3">
        <v>851306</v>
      </c>
      <c r="F96" s="3">
        <f t="shared" si="37"/>
        <v>851306</v>
      </c>
      <c r="G96" s="18">
        <f t="shared" si="38"/>
        <v>34999.91333333333</v>
      </c>
      <c r="H96" s="86"/>
      <c r="I96" s="86"/>
    </row>
    <row r="97" spans="1:10" x14ac:dyDescent="0.2">
      <c r="A97" s="28" t="s">
        <v>64</v>
      </c>
      <c r="B97" s="3">
        <f t="shared" ref="B97" si="46">B96</f>
        <v>817810.33333333337</v>
      </c>
      <c r="C97" s="3">
        <v>68495.58</v>
      </c>
      <c r="D97" s="3">
        <f t="shared" si="36"/>
        <v>886305.91333333333</v>
      </c>
      <c r="E97" s="3">
        <v>551306</v>
      </c>
      <c r="F97" s="3">
        <f t="shared" si="37"/>
        <v>551306</v>
      </c>
      <c r="G97" s="18">
        <f t="shared" si="38"/>
        <v>334999.91333333333</v>
      </c>
      <c r="H97" s="86"/>
      <c r="I97" s="86"/>
    </row>
    <row r="98" spans="1:10" x14ac:dyDescent="0.2">
      <c r="A98" s="28" t="s">
        <v>63</v>
      </c>
      <c r="B98" s="3">
        <f t="shared" ref="B98" si="47">9813724/12</f>
        <v>817810.33333333337</v>
      </c>
      <c r="C98" s="3">
        <v>68495.58</v>
      </c>
      <c r="D98" s="3">
        <f t="shared" si="36"/>
        <v>886305.91333333333</v>
      </c>
      <c r="E98" s="3">
        <v>0</v>
      </c>
      <c r="F98" s="3">
        <f t="shared" si="37"/>
        <v>0</v>
      </c>
      <c r="G98" s="18">
        <f t="shared" si="38"/>
        <v>886305.91333333333</v>
      </c>
      <c r="H98" s="86"/>
      <c r="I98" s="86"/>
    </row>
    <row r="99" spans="1:10" x14ac:dyDescent="0.2">
      <c r="A99" s="28" t="s">
        <v>62</v>
      </c>
      <c r="B99" s="3">
        <f t="shared" ref="B99" si="48">B98</f>
        <v>817810.33333333337</v>
      </c>
      <c r="C99" s="3">
        <v>68495.62</v>
      </c>
      <c r="D99" s="3">
        <f t="shared" si="36"/>
        <v>886305.95333333337</v>
      </c>
      <c r="E99" s="3">
        <v>0</v>
      </c>
      <c r="F99" s="3">
        <f t="shared" si="37"/>
        <v>0</v>
      </c>
      <c r="G99" s="18">
        <f t="shared" si="38"/>
        <v>886305.95333333337</v>
      </c>
      <c r="H99" s="86"/>
      <c r="I99" s="86"/>
    </row>
    <row r="100" spans="1:10" x14ac:dyDescent="0.2">
      <c r="A100" s="28" t="s">
        <v>44</v>
      </c>
      <c r="B100" s="3">
        <v>0</v>
      </c>
      <c r="C100" s="3">
        <v>0</v>
      </c>
      <c r="D100" s="3">
        <f t="shared" si="36"/>
        <v>0</v>
      </c>
      <c r="E100" s="3">
        <v>3671094</v>
      </c>
      <c r="F100" s="3">
        <f>E100</f>
        <v>3671094</v>
      </c>
      <c r="G100" s="18">
        <f t="shared" si="38"/>
        <v>-3671094</v>
      </c>
      <c r="H100" s="86"/>
      <c r="I100" s="86"/>
      <c r="J100" s="1"/>
    </row>
    <row r="101" spans="1:10" x14ac:dyDescent="0.2">
      <c r="A101" s="28" t="s">
        <v>61</v>
      </c>
      <c r="B101" s="3">
        <v>62645</v>
      </c>
      <c r="C101" s="3">
        <v>22211</v>
      </c>
      <c r="D101" s="3">
        <f t="shared" si="36"/>
        <v>84856</v>
      </c>
      <c r="E101" s="3">
        <v>70710</v>
      </c>
      <c r="F101" s="3">
        <f t="shared" si="37"/>
        <v>70710</v>
      </c>
      <c r="G101" s="18">
        <f t="shared" si="38"/>
        <v>14146</v>
      </c>
      <c r="H101" s="86"/>
      <c r="I101" s="86"/>
      <c r="J101" s="1"/>
    </row>
    <row r="102" spans="1:10" x14ac:dyDescent="0.2">
      <c r="A102" s="28" t="s">
        <v>60</v>
      </c>
      <c r="B102" s="3">
        <v>107003</v>
      </c>
      <c r="C102" s="3">
        <v>73828</v>
      </c>
      <c r="D102" s="3">
        <f t="shared" si="36"/>
        <v>180831</v>
      </c>
      <c r="E102" s="3">
        <v>150690</v>
      </c>
      <c r="F102" s="3">
        <f t="shared" si="37"/>
        <v>150690</v>
      </c>
      <c r="G102" s="18">
        <f t="shared" si="38"/>
        <v>30141</v>
      </c>
      <c r="H102" s="86"/>
      <c r="I102" s="86"/>
    </row>
    <row r="103" spans="1:10" x14ac:dyDescent="0.2">
      <c r="A103" s="28" t="s">
        <v>59</v>
      </c>
      <c r="B103" s="3">
        <v>0</v>
      </c>
      <c r="C103" s="3">
        <v>26792</v>
      </c>
      <c r="D103" s="3">
        <f t="shared" si="36"/>
        <v>26792</v>
      </c>
      <c r="E103" s="3">
        <v>21802.6</v>
      </c>
      <c r="F103" s="3">
        <f t="shared" si="37"/>
        <v>21802.6</v>
      </c>
      <c r="G103" s="18">
        <f t="shared" si="38"/>
        <v>4989.4000000000015</v>
      </c>
      <c r="H103" s="86"/>
      <c r="I103" s="86"/>
    </row>
    <row r="104" spans="1:10" x14ac:dyDescent="0.2">
      <c r="A104" s="28" t="s">
        <v>104</v>
      </c>
      <c r="B104" s="3">
        <v>0</v>
      </c>
      <c r="C104" s="3">
        <v>521000</v>
      </c>
      <c r="D104" s="3">
        <f t="shared" si="36"/>
        <v>521000</v>
      </c>
      <c r="E104" s="3">
        <v>433900</v>
      </c>
      <c r="F104" s="3">
        <f t="shared" si="37"/>
        <v>433900</v>
      </c>
      <c r="G104" s="18">
        <f t="shared" si="38"/>
        <v>87100</v>
      </c>
      <c r="H104" s="86"/>
      <c r="I104" s="86"/>
    </row>
    <row r="105" spans="1:10" x14ac:dyDescent="0.2">
      <c r="A105" s="27" t="s">
        <v>58</v>
      </c>
      <c r="B105" s="2">
        <f t="shared" ref="B105:G105" si="49">SUM(B106:B106)</f>
        <v>7861951</v>
      </c>
      <c r="C105" s="2">
        <f t="shared" si="49"/>
        <v>-205262</v>
      </c>
      <c r="D105" s="2">
        <f t="shared" si="49"/>
        <v>7656688.9999999991</v>
      </c>
      <c r="E105" s="2">
        <f t="shared" si="49"/>
        <v>6258789.9800000004</v>
      </c>
      <c r="F105" s="2">
        <f t="shared" si="49"/>
        <v>6258789.9800000004</v>
      </c>
      <c r="G105" s="17">
        <f t="shared" si="49"/>
        <v>1397899.0199999991</v>
      </c>
      <c r="H105" s="86"/>
      <c r="I105" s="86"/>
    </row>
    <row r="106" spans="1:10" x14ac:dyDescent="0.2">
      <c r="A106" s="27" t="s">
        <v>57</v>
      </c>
      <c r="B106" s="2">
        <f t="shared" ref="B106:G106" si="50">SUM(B107:B118)</f>
        <v>7861951</v>
      </c>
      <c r="C106" s="2">
        <f t="shared" si="50"/>
        <v>-205262</v>
      </c>
      <c r="D106" s="2">
        <f>SUM(D107:D118)</f>
        <v>7656688.9999999991</v>
      </c>
      <c r="E106" s="2">
        <f t="shared" si="50"/>
        <v>6258789.9800000004</v>
      </c>
      <c r="F106" s="2">
        <f t="shared" si="50"/>
        <v>6258789.9800000004</v>
      </c>
      <c r="G106" s="17">
        <f t="shared" si="50"/>
        <v>1397899.0199999991</v>
      </c>
      <c r="H106" s="86"/>
      <c r="I106" s="86"/>
    </row>
    <row r="107" spans="1:10" x14ac:dyDescent="0.2">
      <c r="A107" s="28" t="s">
        <v>56</v>
      </c>
      <c r="B107" s="3">
        <v>655162.57999999996</v>
      </c>
      <c r="C107" s="3">
        <v>-17105.16</v>
      </c>
      <c r="D107" s="3">
        <f>B107+C107</f>
        <v>638057.41999999993</v>
      </c>
      <c r="E107" s="3">
        <v>535003.91</v>
      </c>
      <c r="F107" s="3">
        <f t="shared" ref="F107:F119" si="51">E107</f>
        <v>535003.91</v>
      </c>
      <c r="G107" s="18">
        <f>D107-F107</f>
        <v>103053.50999999989</v>
      </c>
      <c r="H107" s="86"/>
      <c r="I107" s="86"/>
    </row>
    <row r="108" spans="1:10" x14ac:dyDescent="0.2">
      <c r="A108" s="28" t="s">
        <v>55</v>
      </c>
      <c r="B108" s="3">
        <v>655162.57999999996</v>
      </c>
      <c r="C108" s="3">
        <f>C107</f>
        <v>-17105.16</v>
      </c>
      <c r="D108" s="3">
        <f t="shared" ref="D108:D118" si="52">B108+C108</f>
        <v>638057.41999999993</v>
      </c>
      <c r="E108" s="3">
        <v>670247.29</v>
      </c>
      <c r="F108" s="3">
        <f t="shared" si="51"/>
        <v>670247.29</v>
      </c>
      <c r="G108" s="18">
        <f t="shared" ref="G108:G119" si="53">D108-F108</f>
        <v>-32189.870000000112</v>
      </c>
      <c r="H108" s="86"/>
      <c r="I108" s="86"/>
    </row>
    <row r="109" spans="1:10" x14ac:dyDescent="0.2">
      <c r="A109" s="28" t="s">
        <v>54</v>
      </c>
      <c r="B109" s="3">
        <v>655162.57999999996</v>
      </c>
      <c r="C109" s="3">
        <f>C108</f>
        <v>-17105.16</v>
      </c>
      <c r="D109" s="3">
        <f t="shared" si="52"/>
        <v>638057.41999999993</v>
      </c>
      <c r="E109" s="3">
        <v>533743.5</v>
      </c>
      <c r="F109" s="3">
        <f t="shared" si="51"/>
        <v>533743.5</v>
      </c>
      <c r="G109" s="18">
        <f t="shared" si="53"/>
        <v>104313.91999999993</v>
      </c>
      <c r="H109" s="86"/>
      <c r="I109" s="86"/>
    </row>
    <row r="110" spans="1:10" x14ac:dyDescent="0.2">
      <c r="A110" s="28" t="s">
        <v>53</v>
      </c>
      <c r="B110" s="3">
        <v>655162.57999999996</v>
      </c>
      <c r="C110" s="3">
        <f>C109</f>
        <v>-17105.16</v>
      </c>
      <c r="D110" s="3">
        <f t="shared" si="52"/>
        <v>638057.41999999993</v>
      </c>
      <c r="E110" s="3">
        <v>649700.06000000006</v>
      </c>
      <c r="F110" s="3">
        <f t="shared" si="51"/>
        <v>649700.06000000006</v>
      </c>
      <c r="G110" s="18">
        <f t="shared" si="53"/>
        <v>-11642.64000000013</v>
      </c>
      <c r="H110" s="86"/>
      <c r="I110" s="86"/>
    </row>
    <row r="111" spans="1:10" x14ac:dyDescent="0.2">
      <c r="A111" s="28" t="s">
        <v>52</v>
      </c>
      <c r="B111" s="3">
        <v>655162.57999999996</v>
      </c>
      <c r="C111" s="3">
        <f>C110</f>
        <v>-17105.16</v>
      </c>
      <c r="D111" s="3">
        <f t="shared" si="52"/>
        <v>638057.41999999993</v>
      </c>
      <c r="E111" s="3">
        <v>536132.94999999995</v>
      </c>
      <c r="F111" s="3">
        <f t="shared" si="51"/>
        <v>536132.94999999995</v>
      </c>
      <c r="G111" s="18">
        <f t="shared" si="53"/>
        <v>101924.46999999997</v>
      </c>
      <c r="H111" s="86"/>
      <c r="I111" s="86"/>
    </row>
    <row r="112" spans="1:10" x14ac:dyDescent="0.2">
      <c r="A112" s="28" t="s">
        <v>51</v>
      </c>
      <c r="B112" s="3">
        <v>655162.57999999996</v>
      </c>
      <c r="C112" s="3">
        <f t="shared" ref="C112:C117" si="54">C111</f>
        <v>-17105.16</v>
      </c>
      <c r="D112" s="3">
        <f t="shared" si="52"/>
        <v>638057.41999999993</v>
      </c>
      <c r="E112" s="3">
        <v>883514.29</v>
      </c>
      <c r="F112" s="3">
        <f t="shared" si="51"/>
        <v>883514.29</v>
      </c>
      <c r="G112" s="18">
        <f t="shared" si="53"/>
        <v>-245456.87000000011</v>
      </c>
      <c r="H112" s="86"/>
      <c r="I112" s="86"/>
    </row>
    <row r="113" spans="1:11" x14ac:dyDescent="0.2">
      <c r="A113" s="28" t="s">
        <v>50</v>
      </c>
      <c r="B113" s="3">
        <v>655162.57999999996</v>
      </c>
      <c r="C113" s="3">
        <f t="shared" si="54"/>
        <v>-17105.16</v>
      </c>
      <c r="D113" s="3">
        <f t="shared" si="52"/>
        <v>638057.41999999993</v>
      </c>
      <c r="E113" s="3">
        <v>638057</v>
      </c>
      <c r="F113" s="3">
        <f t="shared" si="51"/>
        <v>638057</v>
      </c>
      <c r="G113" s="18">
        <f t="shared" si="53"/>
        <v>0.41999999992549419</v>
      </c>
      <c r="H113" s="86"/>
      <c r="I113" s="86"/>
    </row>
    <row r="114" spans="1:11" x14ac:dyDescent="0.2">
      <c r="A114" s="28" t="s">
        <v>49</v>
      </c>
      <c r="B114" s="3">
        <v>655162.57999999996</v>
      </c>
      <c r="C114" s="3">
        <f t="shared" si="54"/>
        <v>-17105.16</v>
      </c>
      <c r="D114" s="3">
        <f t="shared" si="52"/>
        <v>638057.41999999993</v>
      </c>
      <c r="E114" s="3">
        <v>638057</v>
      </c>
      <c r="F114" s="3">
        <f t="shared" si="51"/>
        <v>638057</v>
      </c>
      <c r="G114" s="18">
        <f t="shared" si="53"/>
        <v>0.41999999992549419</v>
      </c>
      <c r="H114" s="86"/>
      <c r="I114" s="86"/>
    </row>
    <row r="115" spans="1:11" x14ac:dyDescent="0.2">
      <c r="A115" s="28" t="s">
        <v>48</v>
      </c>
      <c r="B115" s="3">
        <v>655162.57999999996</v>
      </c>
      <c r="C115" s="3">
        <f t="shared" si="54"/>
        <v>-17105.16</v>
      </c>
      <c r="D115" s="3">
        <f t="shared" si="52"/>
        <v>638057.41999999993</v>
      </c>
      <c r="E115" s="3">
        <v>631790.07999999996</v>
      </c>
      <c r="F115" s="3">
        <f t="shared" si="51"/>
        <v>631790.07999999996</v>
      </c>
      <c r="G115" s="18">
        <f t="shared" si="53"/>
        <v>6267.3399999999674</v>
      </c>
      <c r="H115" s="86"/>
      <c r="I115" s="86"/>
    </row>
    <row r="116" spans="1:11" x14ac:dyDescent="0.2">
      <c r="A116" s="28" t="s">
        <v>47</v>
      </c>
      <c r="B116" s="3">
        <v>655162.57999999996</v>
      </c>
      <c r="C116" s="3">
        <f t="shared" si="54"/>
        <v>-17105.16</v>
      </c>
      <c r="D116" s="3">
        <f t="shared" si="52"/>
        <v>638057.41999999993</v>
      </c>
      <c r="E116" s="3">
        <v>542543.9</v>
      </c>
      <c r="F116" s="3">
        <f t="shared" si="51"/>
        <v>542543.9</v>
      </c>
      <c r="G116" s="18">
        <f t="shared" si="53"/>
        <v>95513.519999999902</v>
      </c>
      <c r="H116" s="86"/>
      <c r="I116" s="86"/>
    </row>
    <row r="117" spans="1:11" x14ac:dyDescent="0.2">
      <c r="A117" s="28" t="s">
        <v>46</v>
      </c>
      <c r="B117" s="3">
        <v>655162.57999999996</v>
      </c>
      <c r="C117" s="3">
        <f t="shared" si="54"/>
        <v>-17105.16</v>
      </c>
      <c r="D117" s="3">
        <f t="shared" si="52"/>
        <v>638057.41999999993</v>
      </c>
      <c r="E117" s="3">
        <v>0</v>
      </c>
      <c r="F117" s="3">
        <f t="shared" si="51"/>
        <v>0</v>
      </c>
      <c r="G117" s="18">
        <f t="shared" si="53"/>
        <v>638057.41999999993</v>
      </c>
      <c r="H117" s="86"/>
      <c r="I117" s="86"/>
    </row>
    <row r="118" spans="1:11" x14ac:dyDescent="0.2">
      <c r="A118" s="28" t="s">
        <v>45</v>
      </c>
      <c r="B118" s="3">
        <v>655162.62</v>
      </c>
      <c r="C118" s="3">
        <v>-17105.240000000002</v>
      </c>
      <c r="D118" s="3">
        <f t="shared" si="52"/>
        <v>638057.38</v>
      </c>
      <c r="E118" s="3">
        <v>0</v>
      </c>
      <c r="F118" s="3">
        <f t="shared" si="51"/>
        <v>0</v>
      </c>
      <c r="G118" s="18">
        <f t="shared" si="53"/>
        <v>638057.38</v>
      </c>
      <c r="H118" s="86"/>
      <c r="I118" s="86"/>
    </row>
    <row r="119" spans="1:11" x14ac:dyDescent="0.2">
      <c r="A119" s="28" t="s">
        <v>44</v>
      </c>
      <c r="B119" s="3"/>
      <c r="C119" s="3"/>
      <c r="D119" s="3"/>
      <c r="E119" s="3">
        <v>0</v>
      </c>
      <c r="F119" s="3">
        <f t="shared" si="51"/>
        <v>0</v>
      </c>
      <c r="G119" s="18">
        <f t="shared" si="53"/>
        <v>0</v>
      </c>
      <c r="H119" s="86"/>
      <c r="I119" s="86"/>
    </row>
    <row r="120" spans="1:11" ht="13.5" thickBot="1" x14ac:dyDescent="0.25">
      <c r="A120" s="79"/>
      <c r="B120" s="80"/>
      <c r="C120" s="80"/>
      <c r="D120" s="80"/>
      <c r="E120" s="80"/>
      <c r="F120" s="81"/>
      <c r="G120" s="82"/>
      <c r="H120" s="86"/>
      <c r="I120" s="86"/>
    </row>
    <row r="121" spans="1:11" ht="13.5" thickTop="1" x14ac:dyDescent="0.2">
      <c r="A121" s="27" t="s">
        <v>43</v>
      </c>
      <c r="B121" s="7">
        <f t="shared" ref="B121:G121" si="55">SUM(B122:B122)</f>
        <v>2517123</v>
      </c>
      <c r="C121" s="7">
        <f t="shared" si="55"/>
        <v>156004</v>
      </c>
      <c r="D121" s="7">
        <f t="shared" si="55"/>
        <v>2673127</v>
      </c>
      <c r="E121" s="7">
        <f t="shared" si="55"/>
        <v>2677614.7200000002</v>
      </c>
      <c r="F121" s="7">
        <f t="shared" si="55"/>
        <v>2677614.7200000002</v>
      </c>
      <c r="G121" s="59">
        <f t="shared" si="55"/>
        <v>-7</v>
      </c>
      <c r="H121" s="86"/>
      <c r="I121" s="86"/>
    </row>
    <row r="122" spans="1:11" x14ac:dyDescent="0.2">
      <c r="A122" s="27" t="s">
        <v>42</v>
      </c>
      <c r="B122" s="7">
        <f t="shared" ref="B122:G122" si="56">SUM(B123:B134)</f>
        <v>2517123</v>
      </c>
      <c r="C122" s="7">
        <f t="shared" si="56"/>
        <v>156004</v>
      </c>
      <c r="D122" s="7">
        <f t="shared" si="56"/>
        <v>2673127</v>
      </c>
      <c r="E122" s="7">
        <f>SUM(E123:E135)</f>
        <v>2677614.7200000002</v>
      </c>
      <c r="F122" s="7">
        <f>SUM(F123:F135)</f>
        <v>2677614.7200000002</v>
      </c>
      <c r="G122" s="59">
        <f t="shared" si="56"/>
        <v>-7</v>
      </c>
      <c r="H122" s="86"/>
      <c r="I122" s="86"/>
    </row>
    <row r="123" spans="1:11" x14ac:dyDescent="0.2">
      <c r="A123" s="28" t="s">
        <v>41</v>
      </c>
      <c r="B123" s="8">
        <v>251712</v>
      </c>
      <c r="C123" s="8">
        <v>15600</v>
      </c>
      <c r="D123" s="8">
        <f>B123+C123</f>
        <v>267312</v>
      </c>
      <c r="E123" s="8">
        <v>267313</v>
      </c>
      <c r="F123" s="8">
        <f>E123</f>
        <v>267313</v>
      </c>
      <c r="G123" s="18">
        <f>D123-E123</f>
        <v>-1</v>
      </c>
      <c r="H123" s="86"/>
      <c r="I123" s="86"/>
    </row>
    <row r="124" spans="1:11" x14ac:dyDescent="0.2">
      <c r="A124" s="28" t="s">
        <v>40</v>
      </c>
      <c r="B124" s="8">
        <v>251712</v>
      </c>
      <c r="C124" s="8">
        <v>15600</v>
      </c>
      <c r="D124" s="8">
        <f t="shared" ref="D124:D132" si="57">B124+C124</f>
        <v>267312</v>
      </c>
      <c r="E124" s="8">
        <v>267313</v>
      </c>
      <c r="F124" s="8">
        <f t="shared" ref="F124:F132" si="58">E124</f>
        <v>267313</v>
      </c>
      <c r="G124" s="18">
        <f t="shared" ref="G124:G132" si="59">D124-E124</f>
        <v>-1</v>
      </c>
      <c r="H124" s="86"/>
      <c r="I124" s="86"/>
    </row>
    <row r="125" spans="1:11" x14ac:dyDescent="0.2">
      <c r="A125" s="28" t="s">
        <v>39</v>
      </c>
      <c r="B125" s="8">
        <v>251712</v>
      </c>
      <c r="C125" s="8">
        <v>15600</v>
      </c>
      <c r="D125" s="8">
        <f t="shared" si="57"/>
        <v>267312</v>
      </c>
      <c r="E125" s="8">
        <v>267313</v>
      </c>
      <c r="F125" s="8">
        <f t="shared" si="58"/>
        <v>267313</v>
      </c>
      <c r="G125" s="18">
        <f t="shared" si="59"/>
        <v>-1</v>
      </c>
      <c r="H125" s="86"/>
      <c r="I125" s="86"/>
      <c r="K125" s="66"/>
    </row>
    <row r="126" spans="1:11" x14ac:dyDescent="0.2">
      <c r="A126" s="28" t="s">
        <v>38</v>
      </c>
      <c r="B126" s="8">
        <v>251712</v>
      </c>
      <c r="C126" s="8">
        <v>15600</v>
      </c>
      <c r="D126" s="8">
        <f t="shared" si="57"/>
        <v>267312</v>
      </c>
      <c r="E126" s="8">
        <v>267313</v>
      </c>
      <c r="F126" s="8">
        <f t="shared" si="58"/>
        <v>267313</v>
      </c>
      <c r="G126" s="18">
        <f t="shared" si="59"/>
        <v>-1</v>
      </c>
      <c r="H126" s="86"/>
      <c r="I126" s="86"/>
      <c r="K126" s="66"/>
    </row>
    <row r="127" spans="1:11" x14ac:dyDescent="0.2">
      <c r="A127" s="28" t="s">
        <v>37</v>
      </c>
      <c r="B127" s="8">
        <v>251712</v>
      </c>
      <c r="C127" s="8">
        <v>15600</v>
      </c>
      <c r="D127" s="8">
        <f t="shared" si="57"/>
        <v>267312</v>
      </c>
      <c r="E127" s="8">
        <v>267313</v>
      </c>
      <c r="F127" s="8">
        <f t="shared" si="58"/>
        <v>267313</v>
      </c>
      <c r="G127" s="18">
        <f t="shared" si="59"/>
        <v>-1</v>
      </c>
      <c r="H127" s="86"/>
      <c r="I127" s="86"/>
    </row>
    <row r="128" spans="1:11" x14ac:dyDescent="0.2">
      <c r="A128" s="28" t="s">
        <v>36</v>
      </c>
      <c r="B128" s="8">
        <v>251712</v>
      </c>
      <c r="C128" s="8">
        <v>15600</v>
      </c>
      <c r="D128" s="8">
        <f t="shared" si="57"/>
        <v>267312</v>
      </c>
      <c r="E128" s="8">
        <v>267313</v>
      </c>
      <c r="F128" s="8">
        <f t="shared" si="58"/>
        <v>267313</v>
      </c>
      <c r="G128" s="18">
        <f t="shared" si="59"/>
        <v>-1</v>
      </c>
      <c r="H128" s="86"/>
      <c r="I128" s="86"/>
    </row>
    <row r="129" spans="1:11" x14ac:dyDescent="0.2">
      <c r="A129" s="28" t="s">
        <v>35</v>
      </c>
      <c r="B129" s="8">
        <v>251712</v>
      </c>
      <c r="C129" s="8">
        <v>15600</v>
      </c>
      <c r="D129" s="8">
        <f t="shared" si="57"/>
        <v>267312</v>
      </c>
      <c r="E129" s="8">
        <v>267313</v>
      </c>
      <c r="F129" s="8">
        <f t="shared" si="58"/>
        <v>267313</v>
      </c>
      <c r="G129" s="18">
        <f t="shared" si="59"/>
        <v>-1</v>
      </c>
      <c r="H129" s="86"/>
      <c r="I129" s="86"/>
    </row>
    <row r="130" spans="1:11" x14ac:dyDescent="0.2">
      <c r="A130" s="28" t="s">
        <v>34</v>
      </c>
      <c r="B130" s="8">
        <v>251712</v>
      </c>
      <c r="C130" s="8">
        <v>15600</v>
      </c>
      <c r="D130" s="8">
        <f t="shared" si="57"/>
        <v>267312</v>
      </c>
      <c r="E130" s="8">
        <v>267313</v>
      </c>
      <c r="F130" s="8">
        <f t="shared" si="58"/>
        <v>267313</v>
      </c>
      <c r="G130" s="18">
        <f t="shared" si="59"/>
        <v>-1</v>
      </c>
      <c r="H130" s="86"/>
      <c r="I130" s="86"/>
    </row>
    <row r="131" spans="1:11" x14ac:dyDescent="0.2">
      <c r="A131" s="28" t="s">
        <v>33</v>
      </c>
      <c r="B131" s="8">
        <v>251712</v>
      </c>
      <c r="C131" s="8">
        <v>15600</v>
      </c>
      <c r="D131" s="8">
        <f t="shared" si="57"/>
        <v>267312</v>
      </c>
      <c r="E131" s="8">
        <v>267313</v>
      </c>
      <c r="F131" s="8">
        <f t="shared" si="58"/>
        <v>267313</v>
      </c>
      <c r="G131" s="18">
        <f t="shared" si="59"/>
        <v>-1</v>
      </c>
      <c r="H131" s="86"/>
      <c r="I131" s="86"/>
    </row>
    <row r="132" spans="1:11" x14ac:dyDescent="0.2">
      <c r="A132" s="28" t="s">
        <v>32</v>
      </c>
      <c r="B132" s="8">
        <v>251715</v>
      </c>
      <c r="C132" s="8">
        <v>15604</v>
      </c>
      <c r="D132" s="8">
        <f t="shared" si="57"/>
        <v>267319</v>
      </c>
      <c r="E132" s="8">
        <v>267317</v>
      </c>
      <c r="F132" s="8">
        <f t="shared" si="58"/>
        <v>267317</v>
      </c>
      <c r="G132" s="18">
        <f t="shared" si="59"/>
        <v>2</v>
      </c>
      <c r="H132" s="86"/>
      <c r="I132" s="86"/>
    </row>
    <row r="133" spans="1:11" x14ac:dyDescent="0.2">
      <c r="A133" s="28" t="s">
        <v>31</v>
      </c>
      <c r="B133" s="8"/>
      <c r="C133" s="8"/>
      <c r="D133" s="8"/>
      <c r="E133" s="3"/>
      <c r="F133" s="8"/>
      <c r="G133" s="23"/>
      <c r="H133" s="86"/>
      <c r="I133" s="86"/>
    </row>
    <row r="134" spans="1:11" x14ac:dyDescent="0.2">
      <c r="A134" s="28" t="s">
        <v>30</v>
      </c>
      <c r="B134" s="8"/>
      <c r="C134" s="8"/>
      <c r="D134" s="8"/>
      <c r="E134" s="3"/>
      <c r="F134" s="8"/>
      <c r="G134" s="23"/>
      <c r="H134" s="86"/>
      <c r="I134" s="86"/>
    </row>
    <row r="135" spans="1:11" x14ac:dyDescent="0.2">
      <c r="A135" s="28" t="s">
        <v>179</v>
      </c>
      <c r="B135" s="8"/>
      <c r="C135" s="8"/>
      <c r="D135" s="8"/>
      <c r="E135" s="3">
        <v>4480.72</v>
      </c>
      <c r="F135" s="8">
        <f>E135</f>
        <v>4480.72</v>
      </c>
      <c r="G135" s="18">
        <f t="shared" ref="G135" si="60">D135-E135</f>
        <v>-4480.72</v>
      </c>
      <c r="H135" s="86"/>
      <c r="I135" s="86"/>
    </row>
    <row r="136" spans="1:11" x14ac:dyDescent="0.2">
      <c r="A136" s="27" t="s">
        <v>29</v>
      </c>
      <c r="B136" s="7">
        <f t="shared" ref="B136:G136" si="61">SUM(B137:B137)</f>
        <v>6987558</v>
      </c>
      <c r="C136" s="7">
        <f t="shared" si="61"/>
        <v>353265</v>
      </c>
      <c r="D136" s="7">
        <f t="shared" si="61"/>
        <v>7340823</v>
      </c>
      <c r="E136" s="7">
        <f t="shared" si="61"/>
        <v>6117350</v>
      </c>
      <c r="F136" s="7">
        <f t="shared" si="61"/>
        <v>6117350</v>
      </c>
      <c r="G136" s="59">
        <f t="shared" si="61"/>
        <v>1223473</v>
      </c>
      <c r="H136" s="86"/>
      <c r="I136" s="86"/>
    </row>
    <row r="137" spans="1:11" x14ac:dyDescent="0.2">
      <c r="A137" s="27" t="s">
        <v>28</v>
      </c>
      <c r="B137" s="7">
        <f t="shared" ref="B137:G137" si="62">SUM(B138:B149)</f>
        <v>6987558</v>
      </c>
      <c r="C137" s="7">
        <f t="shared" si="62"/>
        <v>353265</v>
      </c>
      <c r="D137" s="7">
        <f t="shared" si="62"/>
        <v>7340823</v>
      </c>
      <c r="E137" s="7">
        <f t="shared" si="62"/>
        <v>6117350</v>
      </c>
      <c r="F137" s="7">
        <f t="shared" si="62"/>
        <v>6117350</v>
      </c>
      <c r="G137" s="59">
        <f t="shared" si="62"/>
        <v>1223473</v>
      </c>
      <c r="H137" s="86"/>
      <c r="I137" s="86"/>
      <c r="K137" s="66">
        <f>7340823-D137</f>
        <v>0</v>
      </c>
    </row>
    <row r="138" spans="1:11" x14ac:dyDescent="0.2">
      <c r="A138" s="28" t="s">
        <v>27</v>
      </c>
      <c r="B138" s="8">
        <v>582296.5</v>
      </c>
      <c r="C138" s="8">
        <v>29438.5</v>
      </c>
      <c r="D138" s="8">
        <f>B138+C138</f>
        <v>611735</v>
      </c>
      <c r="E138" s="3">
        <v>611735</v>
      </c>
      <c r="F138" s="8">
        <f>E138</f>
        <v>611735</v>
      </c>
      <c r="G138" s="18">
        <f>D138-F138</f>
        <v>0</v>
      </c>
      <c r="H138" s="86"/>
      <c r="I138" s="86"/>
      <c r="K138" s="66">
        <f>K137/12</f>
        <v>0</v>
      </c>
    </row>
    <row r="139" spans="1:11" x14ac:dyDescent="0.2">
      <c r="A139" s="28" t="s">
        <v>26</v>
      </c>
      <c r="B139" s="8">
        <v>582296.5</v>
      </c>
      <c r="C139" s="8">
        <v>29438.5</v>
      </c>
      <c r="D139" s="8">
        <f t="shared" ref="D139:D147" si="63">B139+C140</f>
        <v>611735</v>
      </c>
      <c r="E139" s="3">
        <v>611735</v>
      </c>
      <c r="F139" s="8">
        <f t="shared" ref="F139:F149" si="64">E139</f>
        <v>611735</v>
      </c>
      <c r="G139" s="18">
        <f t="shared" ref="G139:G149" si="65">D139-F139</f>
        <v>0</v>
      </c>
      <c r="H139" s="86"/>
      <c r="I139" s="86"/>
    </row>
    <row r="140" spans="1:11" x14ac:dyDescent="0.2">
      <c r="A140" s="28" t="s">
        <v>25</v>
      </c>
      <c r="B140" s="8">
        <v>582296.5</v>
      </c>
      <c r="C140" s="8">
        <v>29438.5</v>
      </c>
      <c r="D140" s="8">
        <f t="shared" si="63"/>
        <v>611735</v>
      </c>
      <c r="E140" s="3">
        <v>611735</v>
      </c>
      <c r="F140" s="8">
        <f t="shared" si="64"/>
        <v>611735</v>
      </c>
      <c r="G140" s="18">
        <f t="shared" si="65"/>
        <v>0</v>
      </c>
      <c r="H140" s="86"/>
      <c r="I140" s="86"/>
    </row>
    <row r="141" spans="1:11" x14ac:dyDescent="0.2">
      <c r="A141" s="28" t="s">
        <v>24</v>
      </c>
      <c r="B141" s="8">
        <v>582296.5</v>
      </c>
      <c r="C141" s="8">
        <v>29438.5</v>
      </c>
      <c r="D141" s="8">
        <f t="shared" si="63"/>
        <v>611735</v>
      </c>
      <c r="E141" s="3">
        <v>611735</v>
      </c>
      <c r="F141" s="8">
        <f t="shared" si="64"/>
        <v>611735</v>
      </c>
      <c r="G141" s="18">
        <f t="shared" si="65"/>
        <v>0</v>
      </c>
      <c r="H141" s="86"/>
      <c r="I141" s="86"/>
    </row>
    <row r="142" spans="1:11" x14ac:dyDescent="0.2">
      <c r="A142" s="28" t="s">
        <v>23</v>
      </c>
      <c r="B142" s="8">
        <v>582296.5</v>
      </c>
      <c r="C142" s="8">
        <v>29438.5</v>
      </c>
      <c r="D142" s="8">
        <f t="shared" si="63"/>
        <v>611735</v>
      </c>
      <c r="E142" s="3">
        <v>611735</v>
      </c>
      <c r="F142" s="8">
        <f>E142</f>
        <v>611735</v>
      </c>
      <c r="G142" s="18">
        <f t="shared" si="65"/>
        <v>0</v>
      </c>
      <c r="H142" s="86"/>
      <c r="I142" s="86"/>
    </row>
    <row r="143" spans="1:11" x14ac:dyDescent="0.2">
      <c r="A143" s="28" t="s">
        <v>22</v>
      </c>
      <c r="B143" s="8">
        <v>582296.5</v>
      </c>
      <c r="C143" s="8">
        <v>29438.5</v>
      </c>
      <c r="D143" s="8">
        <f t="shared" si="63"/>
        <v>611735</v>
      </c>
      <c r="E143" s="3">
        <v>611735</v>
      </c>
      <c r="F143" s="8">
        <f t="shared" si="64"/>
        <v>611735</v>
      </c>
      <c r="G143" s="18">
        <f t="shared" si="65"/>
        <v>0</v>
      </c>
      <c r="H143" s="86"/>
      <c r="I143" s="86"/>
    </row>
    <row r="144" spans="1:11" x14ac:dyDescent="0.2">
      <c r="A144" s="28" t="s">
        <v>21</v>
      </c>
      <c r="B144" s="8">
        <v>582296.5</v>
      </c>
      <c r="C144" s="8">
        <v>29438.5</v>
      </c>
      <c r="D144" s="8">
        <f t="shared" si="63"/>
        <v>611735</v>
      </c>
      <c r="E144" s="3">
        <v>611735</v>
      </c>
      <c r="F144" s="8">
        <f t="shared" si="64"/>
        <v>611735</v>
      </c>
      <c r="G144" s="18">
        <f t="shared" si="65"/>
        <v>0</v>
      </c>
      <c r="H144" s="86"/>
      <c r="I144" s="86"/>
    </row>
    <row r="145" spans="1:10" x14ac:dyDescent="0.2">
      <c r="A145" s="28" t="s">
        <v>20</v>
      </c>
      <c r="B145" s="8">
        <v>582296.5</v>
      </c>
      <c r="C145" s="8">
        <v>29438.5</v>
      </c>
      <c r="D145" s="8">
        <f t="shared" si="63"/>
        <v>611735</v>
      </c>
      <c r="E145" s="3">
        <v>611735</v>
      </c>
      <c r="F145" s="8">
        <f t="shared" si="64"/>
        <v>611735</v>
      </c>
      <c r="G145" s="18">
        <f t="shared" si="65"/>
        <v>0</v>
      </c>
      <c r="H145" s="86"/>
      <c r="I145" s="86"/>
    </row>
    <row r="146" spans="1:10" x14ac:dyDescent="0.2">
      <c r="A146" s="28" t="s">
        <v>19</v>
      </c>
      <c r="B146" s="8">
        <v>582296.5</v>
      </c>
      <c r="C146" s="8">
        <v>29438.5</v>
      </c>
      <c r="D146" s="8">
        <f t="shared" si="63"/>
        <v>611735</v>
      </c>
      <c r="E146" s="3">
        <v>611735</v>
      </c>
      <c r="F146" s="8">
        <f t="shared" si="64"/>
        <v>611735</v>
      </c>
      <c r="G146" s="18">
        <f t="shared" si="65"/>
        <v>0</v>
      </c>
      <c r="H146" s="86"/>
      <c r="I146" s="86"/>
    </row>
    <row r="147" spans="1:10" x14ac:dyDescent="0.2">
      <c r="A147" s="28" t="s">
        <v>18</v>
      </c>
      <c r="B147" s="8">
        <v>582296.5</v>
      </c>
      <c r="C147" s="8">
        <v>29438.5</v>
      </c>
      <c r="D147" s="8">
        <f t="shared" si="63"/>
        <v>611735</v>
      </c>
      <c r="E147" s="3">
        <v>611735</v>
      </c>
      <c r="F147" s="8">
        <f t="shared" si="64"/>
        <v>611735</v>
      </c>
      <c r="G147" s="18">
        <f t="shared" si="65"/>
        <v>0</v>
      </c>
      <c r="H147" s="86"/>
      <c r="I147" s="86"/>
    </row>
    <row r="148" spans="1:10" x14ac:dyDescent="0.2">
      <c r="A148" s="28" t="s">
        <v>17</v>
      </c>
      <c r="B148" s="8">
        <v>582296.5</v>
      </c>
      <c r="C148" s="8">
        <v>29438.5</v>
      </c>
      <c r="D148" s="8">
        <f>B148+C148</f>
        <v>611735</v>
      </c>
      <c r="E148" s="3">
        <v>0</v>
      </c>
      <c r="F148" s="8">
        <f t="shared" si="64"/>
        <v>0</v>
      </c>
      <c r="G148" s="18">
        <f t="shared" si="65"/>
        <v>611735</v>
      </c>
      <c r="H148" s="86"/>
      <c r="I148" s="86"/>
    </row>
    <row r="149" spans="1:10" x14ac:dyDescent="0.2">
      <c r="A149" s="28" t="s">
        <v>16</v>
      </c>
      <c r="B149" s="8">
        <v>582296.5</v>
      </c>
      <c r="C149" s="8">
        <v>29441.5</v>
      </c>
      <c r="D149" s="8">
        <f>B149+C149</f>
        <v>611738</v>
      </c>
      <c r="E149" s="3">
        <v>0</v>
      </c>
      <c r="F149" s="8">
        <f t="shared" si="64"/>
        <v>0</v>
      </c>
      <c r="G149" s="18">
        <f t="shared" si="65"/>
        <v>611738</v>
      </c>
      <c r="H149" s="86"/>
      <c r="I149" s="86"/>
    </row>
    <row r="150" spans="1:10" x14ac:dyDescent="0.2">
      <c r="A150" s="28"/>
      <c r="B150" s="8"/>
      <c r="C150" s="8"/>
      <c r="D150" s="8"/>
      <c r="E150" s="3"/>
      <c r="F150" s="8"/>
      <c r="G150" s="23"/>
      <c r="H150" s="86"/>
      <c r="I150" s="86"/>
    </row>
    <row r="151" spans="1:10" x14ac:dyDescent="0.2">
      <c r="A151" s="27" t="s">
        <v>15</v>
      </c>
      <c r="B151" s="7">
        <f t="shared" ref="B151:G151" si="66">SUM(B152:B152)</f>
        <v>2004409</v>
      </c>
      <c r="C151" s="7">
        <f t="shared" si="66"/>
        <v>-371658.99800000014</v>
      </c>
      <c r="D151" s="7">
        <f t="shared" si="66"/>
        <v>1632750.0019999999</v>
      </c>
      <c r="E151" s="7">
        <f t="shared" si="66"/>
        <v>1660630</v>
      </c>
      <c r="F151" s="7">
        <f t="shared" si="66"/>
        <v>1660630</v>
      </c>
      <c r="G151" s="59">
        <f t="shared" si="66"/>
        <v>-27879.998000000021</v>
      </c>
      <c r="H151" s="86"/>
      <c r="I151" s="86"/>
    </row>
    <row r="152" spans="1:10" x14ac:dyDescent="0.2">
      <c r="A152" s="27" t="s">
        <v>14</v>
      </c>
      <c r="B152" s="9">
        <f t="shared" ref="B152:G152" si="67">SUM(B153:B164)</f>
        <v>2004409</v>
      </c>
      <c r="C152" s="9">
        <f t="shared" si="67"/>
        <v>-371658.99800000014</v>
      </c>
      <c r="D152" s="9">
        <f t="shared" si="67"/>
        <v>1632750.0019999999</v>
      </c>
      <c r="E152" s="9">
        <f t="shared" si="67"/>
        <v>1660630</v>
      </c>
      <c r="F152" s="9">
        <f t="shared" si="67"/>
        <v>1660630</v>
      </c>
      <c r="G152" s="60">
        <f t="shared" si="67"/>
        <v>-27879.998000000021</v>
      </c>
      <c r="H152" s="86"/>
      <c r="I152" s="86"/>
    </row>
    <row r="153" spans="1:10" x14ac:dyDescent="0.2">
      <c r="A153" s="28" t="s">
        <v>13</v>
      </c>
      <c r="B153" s="10">
        <v>167034.07999999999</v>
      </c>
      <c r="C153" s="10">
        <v>-30971.08</v>
      </c>
      <c r="D153" s="10">
        <f>B153+C153</f>
        <v>136063</v>
      </c>
      <c r="E153" s="10">
        <v>136062.5</v>
      </c>
      <c r="F153" s="10">
        <f>E153</f>
        <v>136062.5</v>
      </c>
      <c r="G153" s="18">
        <f>D153-F153</f>
        <v>0.5</v>
      </c>
      <c r="H153" s="86"/>
      <c r="I153" s="86"/>
    </row>
    <row r="154" spans="1:10" x14ac:dyDescent="0.2">
      <c r="A154" s="28" t="s">
        <v>12</v>
      </c>
      <c r="B154" s="10">
        <v>167034.07999999999</v>
      </c>
      <c r="C154" s="10">
        <v>-30971.08</v>
      </c>
      <c r="D154" s="10">
        <f t="shared" ref="D154:D164" si="68">B154+C154</f>
        <v>136063</v>
      </c>
      <c r="E154" s="10">
        <v>136063.5</v>
      </c>
      <c r="F154" s="10">
        <f t="shared" ref="F154:F162" si="69">E154</f>
        <v>136063.5</v>
      </c>
      <c r="G154" s="18">
        <f t="shared" ref="G154:G164" si="70">D154-F154</f>
        <v>-0.5</v>
      </c>
      <c r="H154" s="86"/>
      <c r="I154" s="86"/>
      <c r="J154" s="1"/>
    </row>
    <row r="155" spans="1:10" x14ac:dyDescent="0.2">
      <c r="A155" s="28" t="s">
        <v>11</v>
      </c>
      <c r="B155" s="10">
        <v>167034.07999999999</v>
      </c>
      <c r="C155" s="10">
        <v>-30971.08</v>
      </c>
      <c r="D155" s="10">
        <f t="shared" si="68"/>
        <v>136063</v>
      </c>
      <c r="E155" s="10">
        <v>136063</v>
      </c>
      <c r="F155" s="10">
        <f t="shared" si="69"/>
        <v>136063</v>
      </c>
      <c r="G155" s="18">
        <f t="shared" si="70"/>
        <v>0</v>
      </c>
      <c r="H155" s="86"/>
      <c r="I155" s="86"/>
    </row>
    <row r="156" spans="1:10" x14ac:dyDescent="0.2">
      <c r="A156" s="28" t="s">
        <v>10</v>
      </c>
      <c r="B156" s="10">
        <v>167034.07999999999</v>
      </c>
      <c r="C156" s="10">
        <v>-30971.08</v>
      </c>
      <c r="D156" s="10">
        <f t="shared" si="68"/>
        <v>136063</v>
      </c>
      <c r="E156" s="10">
        <v>136063</v>
      </c>
      <c r="F156" s="10">
        <f t="shared" si="69"/>
        <v>136063</v>
      </c>
      <c r="G156" s="18">
        <f t="shared" si="70"/>
        <v>0</v>
      </c>
      <c r="H156" s="86"/>
      <c r="I156" s="86"/>
    </row>
    <row r="157" spans="1:10" x14ac:dyDescent="0.2">
      <c r="A157" s="28" t="s">
        <v>9</v>
      </c>
      <c r="B157" s="10">
        <v>167034.07999999999</v>
      </c>
      <c r="C157" s="10">
        <v>-30971.08</v>
      </c>
      <c r="D157" s="10">
        <f t="shared" si="68"/>
        <v>136063</v>
      </c>
      <c r="E157" s="10">
        <v>136063</v>
      </c>
      <c r="F157" s="10">
        <f t="shared" si="69"/>
        <v>136063</v>
      </c>
      <c r="G157" s="18">
        <f t="shared" si="70"/>
        <v>0</v>
      </c>
      <c r="H157" s="86"/>
      <c r="I157" s="86"/>
    </row>
    <row r="158" spans="1:10" x14ac:dyDescent="0.2">
      <c r="A158" s="28" t="s">
        <v>8</v>
      </c>
      <c r="B158" s="10">
        <v>167034.07999999999</v>
      </c>
      <c r="C158" s="10">
        <v>-30971.08</v>
      </c>
      <c r="D158" s="10">
        <f t="shared" si="68"/>
        <v>136063</v>
      </c>
      <c r="E158" s="10">
        <v>136063</v>
      </c>
      <c r="F158" s="10">
        <f t="shared" si="69"/>
        <v>136063</v>
      </c>
      <c r="G158" s="18">
        <f t="shared" si="70"/>
        <v>0</v>
      </c>
      <c r="H158" s="86"/>
      <c r="I158" s="86"/>
    </row>
    <row r="159" spans="1:10" x14ac:dyDescent="0.2">
      <c r="A159" s="28" t="s">
        <v>7</v>
      </c>
      <c r="B159" s="10">
        <v>167034.07999999999</v>
      </c>
      <c r="C159" s="10">
        <v>-30971.08</v>
      </c>
      <c r="D159" s="10">
        <f t="shared" si="68"/>
        <v>136063</v>
      </c>
      <c r="E159" s="10">
        <v>136063</v>
      </c>
      <c r="F159" s="10">
        <f t="shared" si="69"/>
        <v>136063</v>
      </c>
      <c r="G159" s="18">
        <f t="shared" si="70"/>
        <v>0</v>
      </c>
      <c r="H159" s="86"/>
      <c r="I159" s="86"/>
    </row>
    <row r="160" spans="1:10" x14ac:dyDescent="0.2">
      <c r="A160" s="28" t="s">
        <v>6</v>
      </c>
      <c r="B160" s="10">
        <v>167034.07999999999</v>
      </c>
      <c r="C160" s="10">
        <v>-30971.08</v>
      </c>
      <c r="D160" s="10">
        <f t="shared" si="68"/>
        <v>136063</v>
      </c>
      <c r="E160" s="10">
        <v>436063</v>
      </c>
      <c r="F160" s="10">
        <f t="shared" si="69"/>
        <v>436063</v>
      </c>
      <c r="G160" s="18">
        <f t="shared" si="70"/>
        <v>-300000</v>
      </c>
      <c r="H160" s="86"/>
      <c r="I160" s="86"/>
    </row>
    <row r="161" spans="1:9" x14ac:dyDescent="0.2">
      <c r="A161" s="28" t="s">
        <v>5</v>
      </c>
      <c r="B161" s="10">
        <v>167034.07999999999</v>
      </c>
      <c r="C161" s="10">
        <v>-30971.08</v>
      </c>
      <c r="D161" s="10">
        <f t="shared" si="68"/>
        <v>136063</v>
      </c>
      <c r="E161" s="10">
        <v>136063</v>
      </c>
      <c r="F161" s="10">
        <f t="shared" si="69"/>
        <v>136063</v>
      </c>
      <c r="G161" s="18">
        <f t="shared" si="70"/>
        <v>0</v>
      </c>
      <c r="H161" s="86"/>
      <c r="I161" s="86"/>
    </row>
    <row r="162" spans="1:9" x14ac:dyDescent="0.2">
      <c r="A162" s="28" t="s">
        <v>4</v>
      </c>
      <c r="B162" s="10">
        <v>167034.07999999999</v>
      </c>
      <c r="C162" s="10">
        <v>-30971.08</v>
      </c>
      <c r="D162" s="10">
        <f t="shared" si="68"/>
        <v>136063</v>
      </c>
      <c r="E162" s="10">
        <v>136063</v>
      </c>
      <c r="F162" s="10">
        <f t="shared" si="69"/>
        <v>136063</v>
      </c>
      <c r="G162" s="18">
        <f t="shared" si="70"/>
        <v>0</v>
      </c>
      <c r="H162" s="86"/>
      <c r="I162" s="86"/>
    </row>
    <row r="163" spans="1:9" x14ac:dyDescent="0.2">
      <c r="A163" s="28" t="s">
        <v>3</v>
      </c>
      <c r="B163" s="10">
        <v>167034.07999999999</v>
      </c>
      <c r="C163" s="10">
        <v>-30971.058000000001</v>
      </c>
      <c r="D163" s="10">
        <f t="shared" si="68"/>
        <v>136063.022</v>
      </c>
      <c r="E163" s="10">
        <v>0</v>
      </c>
      <c r="F163" s="10">
        <f>E163</f>
        <v>0</v>
      </c>
      <c r="G163" s="18">
        <f t="shared" si="70"/>
        <v>136063.022</v>
      </c>
      <c r="H163" s="86"/>
      <c r="I163" s="86"/>
    </row>
    <row r="164" spans="1:9" x14ac:dyDescent="0.2">
      <c r="A164" s="28" t="s">
        <v>2</v>
      </c>
      <c r="B164" s="10">
        <v>167034.12</v>
      </c>
      <c r="C164" s="10">
        <v>-30977.14</v>
      </c>
      <c r="D164" s="10">
        <f t="shared" si="68"/>
        <v>136056.97999999998</v>
      </c>
      <c r="E164" s="10">
        <v>0</v>
      </c>
      <c r="F164" s="10">
        <f>E164</f>
        <v>0</v>
      </c>
      <c r="G164" s="18">
        <f t="shared" si="70"/>
        <v>136056.97999999998</v>
      </c>
      <c r="H164" s="86"/>
      <c r="I164" s="86"/>
    </row>
    <row r="165" spans="1:9" x14ac:dyDescent="0.2">
      <c r="A165" s="28" t="s">
        <v>1</v>
      </c>
      <c r="B165" s="10"/>
      <c r="C165" s="10"/>
      <c r="D165" s="10"/>
      <c r="E165" s="3"/>
      <c r="F165" s="10"/>
      <c r="G165" s="18">
        <f t="shared" ref="G165" si="71">B165-F165</f>
        <v>0</v>
      </c>
      <c r="H165" s="86"/>
      <c r="I165" s="86"/>
    </row>
    <row r="166" spans="1:9" x14ac:dyDescent="0.2">
      <c r="A166" s="27" t="s">
        <v>0</v>
      </c>
      <c r="B166" s="7">
        <f t="shared" ref="B166:G166" si="72">SUM(B167:B167)</f>
        <v>0</v>
      </c>
      <c r="C166" s="7">
        <f t="shared" si="72"/>
        <v>0</v>
      </c>
      <c r="D166" s="7">
        <f t="shared" si="72"/>
        <v>0</v>
      </c>
      <c r="E166" s="7">
        <f t="shared" si="72"/>
        <v>309688</v>
      </c>
      <c r="F166" s="7">
        <f t="shared" si="72"/>
        <v>309688</v>
      </c>
      <c r="G166" s="59">
        <f t="shared" si="72"/>
        <v>-309688</v>
      </c>
      <c r="H166" s="86"/>
      <c r="I166" s="86"/>
    </row>
    <row r="167" spans="1:9" x14ac:dyDescent="0.2">
      <c r="A167" s="27" t="s">
        <v>173</v>
      </c>
      <c r="B167" s="7">
        <f t="shared" ref="B167:G167" si="73">SUM(B168:B169)</f>
        <v>0</v>
      </c>
      <c r="C167" s="7">
        <f t="shared" si="73"/>
        <v>0</v>
      </c>
      <c r="D167" s="7">
        <f t="shared" si="73"/>
        <v>0</v>
      </c>
      <c r="E167" s="7">
        <f t="shared" si="73"/>
        <v>309688</v>
      </c>
      <c r="F167" s="7">
        <f t="shared" si="73"/>
        <v>309688</v>
      </c>
      <c r="G167" s="59">
        <f t="shared" si="73"/>
        <v>-309688</v>
      </c>
      <c r="H167" s="86"/>
      <c r="I167" s="86"/>
    </row>
    <row r="168" spans="1:9" x14ac:dyDescent="0.2">
      <c r="A168" s="28" t="s">
        <v>174</v>
      </c>
      <c r="B168" s="8">
        <v>0</v>
      </c>
      <c r="C168" s="8">
        <v>0</v>
      </c>
      <c r="D168" s="8">
        <f>B168+C168</f>
        <v>0</v>
      </c>
      <c r="E168" s="3">
        <v>309688</v>
      </c>
      <c r="F168" s="8">
        <f>E168</f>
        <v>309688</v>
      </c>
      <c r="G168" s="18">
        <f>D168-F168</f>
        <v>-309688</v>
      </c>
      <c r="H168" s="86"/>
      <c r="I168" s="86"/>
    </row>
    <row r="169" spans="1:9" x14ac:dyDescent="0.2">
      <c r="A169" s="28"/>
      <c r="B169" s="8"/>
      <c r="C169" s="8"/>
      <c r="D169" s="8"/>
      <c r="E169" s="3"/>
      <c r="F169" s="8"/>
      <c r="G169" s="18">
        <f>B169-F169</f>
        <v>0</v>
      </c>
      <c r="H169" s="86"/>
      <c r="I169" s="86"/>
    </row>
    <row r="170" spans="1:9" ht="16.5" x14ac:dyDescent="0.2">
      <c r="A170" s="27" t="s">
        <v>175</v>
      </c>
      <c r="B170" s="7">
        <f>SUM(B171:B171)</f>
        <v>0</v>
      </c>
      <c r="C170" s="7">
        <f t="shared" ref="C170:D171" si="74">C171</f>
        <v>0</v>
      </c>
      <c r="D170" s="7">
        <f t="shared" si="74"/>
        <v>0</v>
      </c>
      <c r="E170" s="7">
        <f>E171</f>
        <v>1978000</v>
      </c>
      <c r="F170" s="7">
        <f t="shared" ref="F170:G170" si="75">SUM(F171:F171)</f>
        <v>1978000</v>
      </c>
      <c r="G170" s="59">
        <f t="shared" si="75"/>
        <v>-1978000</v>
      </c>
      <c r="H170" s="86"/>
      <c r="I170" s="86"/>
    </row>
    <row r="171" spans="1:9" x14ac:dyDescent="0.2">
      <c r="A171" s="27" t="s">
        <v>176</v>
      </c>
      <c r="B171" s="7">
        <f>SUM(B172:B175)</f>
        <v>0</v>
      </c>
      <c r="C171" s="7">
        <f t="shared" si="74"/>
        <v>0</v>
      </c>
      <c r="D171" s="7">
        <f t="shared" si="74"/>
        <v>0</v>
      </c>
      <c r="E171" s="7">
        <f>E172</f>
        <v>1978000</v>
      </c>
      <c r="F171" s="7">
        <f t="shared" ref="F171:G171" si="76">F172</f>
        <v>1978000</v>
      </c>
      <c r="G171" s="59">
        <f t="shared" si="76"/>
        <v>-1978000</v>
      </c>
      <c r="H171" s="86"/>
      <c r="I171" s="86"/>
    </row>
    <row r="172" spans="1:9" x14ac:dyDescent="0.2">
      <c r="A172" s="28" t="s">
        <v>177</v>
      </c>
      <c r="B172" s="8">
        <v>0</v>
      </c>
      <c r="C172" s="8">
        <v>0</v>
      </c>
      <c r="D172" s="8">
        <f>B172+C172</f>
        <v>0</v>
      </c>
      <c r="E172" s="3">
        <v>1978000</v>
      </c>
      <c r="F172" s="8">
        <f>E172</f>
        <v>1978000</v>
      </c>
      <c r="G172" s="18">
        <f>D172-F172</f>
        <v>-1978000</v>
      </c>
      <c r="H172" s="86"/>
      <c r="I172" s="86"/>
    </row>
    <row r="173" spans="1:9" x14ac:dyDescent="0.2">
      <c r="A173" s="28"/>
      <c r="B173" s="8"/>
      <c r="C173" s="8"/>
      <c r="D173" s="8"/>
      <c r="E173" s="3"/>
      <c r="F173" s="8"/>
      <c r="G173" s="18"/>
      <c r="H173" s="86"/>
      <c r="I173" s="86"/>
    </row>
    <row r="174" spans="1:9" ht="16.5" x14ac:dyDescent="0.2">
      <c r="A174" s="35" t="s">
        <v>95</v>
      </c>
      <c r="B174" s="36">
        <v>0</v>
      </c>
      <c r="C174" s="37">
        <f>C175</f>
        <v>0</v>
      </c>
      <c r="D174" s="37">
        <f>D175</f>
        <v>0</v>
      </c>
      <c r="E174" s="37">
        <f>E175</f>
        <v>0</v>
      </c>
      <c r="F174" s="37">
        <f t="shared" ref="F174:G174" si="77">F175</f>
        <v>0</v>
      </c>
      <c r="G174" s="61">
        <f t="shared" si="77"/>
        <v>0</v>
      </c>
      <c r="H174" s="86"/>
      <c r="I174" s="86"/>
    </row>
    <row r="175" spans="1:9" ht="16.5" x14ac:dyDescent="0.2">
      <c r="A175" s="38" t="s">
        <v>105</v>
      </c>
      <c r="B175" s="39"/>
      <c r="C175" s="39">
        <v>0</v>
      </c>
      <c r="D175" s="39">
        <f>B175+C175</f>
        <v>0</v>
      </c>
      <c r="E175" s="40">
        <v>0</v>
      </c>
      <c r="F175" s="39">
        <v>0</v>
      </c>
      <c r="G175" s="41">
        <f>D175-F175</f>
        <v>0</v>
      </c>
      <c r="H175" s="86"/>
      <c r="I175" s="86"/>
    </row>
    <row r="176" spans="1:9" x14ac:dyDescent="0.2">
      <c r="A176" s="38"/>
      <c r="B176" s="39"/>
      <c r="C176" s="39"/>
      <c r="D176" s="39"/>
      <c r="E176" s="40"/>
      <c r="F176" s="39"/>
      <c r="G176" s="41"/>
      <c r="H176" s="86"/>
      <c r="I176" s="88"/>
    </row>
    <row r="177" spans="1:9" x14ac:dyDescent="0.2">
      <c r="A177" s="38" t="s">
        <v>106</v>
      </c>
      <c r="B177" s="39"/>
      <c r="C177" s="40">
        <f>C178</f>
        <v>0</v>
      </c>
      <c r="D177" s="40">
        <f>D178</f>
        <v>0</v>
      </c>
      <c r="E177" s="40">
        <f>E178</f>
        <v>200000</v>
      </c>
      <c r="F177" s="40">
        <f t="shared" ref="F177:G177" si="78">F178</f>
        <v>200000</v>
      </c>
      <c r="G177" s="62">
        <f t="shared" si="78"/>
        <v>-200000</v>
      </c>
      <c r="H177" s="86"/>
      <c r="I177" s="86"/>
    </row>
    <row r="178" spans="1:9" x14ac:dyDescent="0.2">
      <c r="A178" s="42" t="s">
        <v>107</v>
      </c>
      <c r="B178" s="39"/>
      <c r="C178" s="43">
        <v>0</v>
      </c>
      <c r="D178" s="43">
        <v>0</v>
      </c>
      <c r="E178" s="44">
        <v>200000</v>
      </c>
      <c r="F178" s="44">
        <v>200000</v>
      </c>
      <c r="G178" s="63">
        <f>D178-F178</f>
        <v>-200000</v>
      </c>
      <c r="H178" s="86"/>
      <c r="I178" s="86"/>
    </row>
    <row r="179" spans="1:9" x14ac:dyDescent="0.2">
      <c r="A179" s="42"/>
      <c r="B179" s="39"/>
      <c r="C179" s="43"/>
      <c r="D179" s="43"/>
      <c r="E179" s="44"/>
      <c r="F179" s="44"/>
      <c r="G179" s="63"/>
      <c r="H179" s="86"/>
      <c r="I179" s="88"/>
    </row>
    <row r="180" spans="1:9" ht="16.5" x14ac:dyDescent="0.2">
      <c r="A180" s="38" t="s">
        <v>108</v>
      </c>
      <c r="B180" s="39"/>
      <c r="C180" s="39">
        <f>C181</f>
        <v>0</v>
      </c>
      <c r="D180" s="39">
        <f t="shared" ref="D180:G181" si="79">D181</f>
        <v>0</v>
      </c>
      <c r="E180" s="39">
        <f t="shared" si="79"/>
        <v>12901634.630000001</v>
      </c>
      <c r="F180" s="39">
        <f t="shared" si="79"/>
        <v>12901634.630000001</v>
      </c>
      <c r="G180" s="63">
        <f t="shared" ref="G180" si="80">D180-F180</f>
        <v>-12901634.630000001</v>
      </c>
      <c r="H180" s="86"/>
      <c r="I180" s="86"/>
    </row>
    <row r="181" spans="1:9" x14ac:dyDescent="0.2">
      <c r="A181" s="42" t="s">
        <v>109</v>
      </c>
      <c r="B181" s="39"/>
      <c r="C181" s="43">
        <v>0</v>
      </c>
      <c r="D181" s="43">
        <v>0</v>
      </c>
      <c r="E181" s="43">
        <v>12901634.630000001</v>
      </c>
      <c r="F181" s="43">
        <f>E181</f>
        <v>12901634.630000001</v>
      </c>
      <c r="G181" s="64">
        <f t="shared" si="79"/>
        <v>0</v>
      </c>
      <c r="H181" s="86"/>
      <c r="I181" s="86"/>
    </row>
    <row r="182" spans="1:9" x14ac:dyDescent="0.2">
      <c r="A182" s="42"/>
      <c r="B182" s="39"/>
      <c r="C182" s="43">
        <v>0</v>
      </c>
      <c r="D182" s="43">
        <v>0</v>
      </c>
      <c r="E182" s="44">
        <v>0</v>
      </c>
      <c r="F182" s="44">
        <v>0</v>
      </c>
      <c r="G182" s="63">
        <v>0</v>
      </c>
      <c r="H182" s="86"/>
      <c r="I182" s="86"/>
    </row>
    <row r="183" spans="1:9" x14ac:dyDescent="0.2">
      <c r="A183" s="35" t="s">
        <v>96</v>
      </c>
      <c r="B183" s="36">
        <v>0</v>
      </c>
      <c r="C183" s="36">
        <v>0</v>
      </c>
      <c r="D183" s="36">
        <v>0</v>
      </c>
      <c r="E183" s="37">
        <v>0</v>
      </c>
      <c r="F183" s="36">
        <v>0</v>
      </c>
      <c r="G183" s="45">
        <f t="shared" ref="G183:G188" si="81">B183-F183</f>
        <v>0</v>
      </c>
      <c r="H183" s="86"/>
      <c r="I183" s="86"/>
    </row>
    <row r="184" spans="1:9" ht="15" thickBot="1" x14ac:dyDescent="0.25">
      <c r="A184" s="79" t="s">
        <v>97</v>
      </c>
      <c r="B184" s="83">
        <v>0</v>
      </c>
      <c r="C184" s="83">
        <v>0</v>
      </c>
      <c r="D184" s="83">
        <v>0</v>
      </c>
      <c r="E184" s="84">
        <v>0</v>
      </c>
      <c r="F184" s="83">
        <v>0</v>
      </c>
      <c r="G184" s="85">
        <f t="shared" si="81"/>
        <v>0</v>
      </c>
      <c r="H184" s="86"/>
      <c r="I184" s="86"/>
    </row>
    <row r="185" spans="1:9" ht="15" thickTop="1" x14ac:dyDescent="0.2">
      <c r="A185" s="28" t="s">
        <v>98</v>
      </c>
      <c r="B185" s="13"/>
      <c r="C185" s="13">
        <v>0</v>
      </c>
      <c r="D185" s="13"/>
      <c r="E185" s="4"/>
      <c r="F185" s="13">
        <v>0</v>
      </c>
      <c r="G185" s="18">
        <f t="shared" si="81"/>
        <v>0</v>
      </c>
      <c r="H185" s="86"/>
      <c r="I185" s="86"/>
    </row>
    <row r="186" spans="1:9" ht="14.25" x14ac:dyDescent="0.2">
      <c r="A186" s="28" t="s">
        <v>95</v>
      </c>
      <c r="B186" s="13">
        <v>0</v>
      </c>
      <c r="C186" s="13">
        <v>0</v>
      </c>
      <c r="D186" s="13">
        <v>0</v>
      </c>
      <c r="E186" s="4">
        <v>0</v>
      </c>
      <c r="F186" s="13">
        <v>0</v>
      </c>
      <c r="G186" s="18">
        <f t="shared" si="81"/>
        <v>0</v>
      </c>
      <c r="H186" s="86"/>
      <c r="I186" s="86"/>
    </row>
    <row r="187" spans="1:9" ht="14.25" x14ac:dyDescent="0.2">
      <c r="A187" s="28" t="s">
        <v>99</v>
      </c>
      <c r="B187" s="13">
        <v>0</v>
      </c>
      <c r="C187" s="13">
        <v>0</v>
      </c>
      <c r="D187" s="13">
        <v>0</v>
      </c>
      <c r="E187" s="4">
        <v>0</v>
      </c>
      <c r="F187" s="13">
        <v>0</v>
      </c>
      <c r="G187" s="18">
        <f t="shared" si="81"/>
        <v>0</v>
      </c>
      <c r="H187" s="86"/>
      <c r="I187" s="86"/>
    </row>
    <row r="188" spans="1:9" ht="30" x14ac:dyDescent="0.2">
      <c r="A188" s="26" t="s">
        <v>100</v>
      </c>
      <c r="B188" s="14">
        <v>0</v>
      </c>
      <c r="C188" s="14">
        <v>0</v>
      </c>
      <c r="D188" s="14">
        <v>0</v>
      </c>
      <c r="E188" s="12">
        <v>0</v>
      </c>
      <c r="F188" s="14">
        <v>0</v>
      </c>
      <c r="G188" s="18">
        <f t="shared" si="81"/>
        <v>0</v>
      </c>
      <c r="H188" s="86"/>
      <c r="I188" s="86"/>
    </row>
    <row r="189" spans="1:9" ht="14.25" x14ac:dyDescent="0.2">
      <c r="A189" s="28" t="s">
        <v>101</v>
      </c>
      <c r="B189" s="13">
        <v>0</v>
      </c>
      <c r="C189" s="13">
        <v>0</v>
      </c>
      <c r="D189" s="13">
        <v>0</v>
      </c>
      <c r="E189" s="4">
        <v>0</v>
      </c>
      <c r="F189" s="13"/>
      <c r="G189" s="19">
        <v>0</v>
      </c>
      <c r="H189" s="86"/>
      <c r="I189" s="86"/>
    </row>
    <row r="190" spans="1:9" ht="15.75" customHeight="1" x14ac:dyDescent="0.2">
      <c r="A190" s="28"/>
      <c r="B190" s="6"/>
      <c r="C190" s="6"/>
      <c r="D190" s="6"/>
      <c r="E190" s="3">
        <v>1982.6</v>
      </c>
      <c r="F190" s="3">
        <f>E190</f>
        <v>1982.6</v>
      </c>
      <c r="G190" s="18">
        <f>B190-F190</f>
        <v>-1982.6</v>
      </c>
      <c r="H190" s="86"/>
      <c r="I190" s="86"/>
    </row>
    <row r="191" spans="1:9" ht="18.75" customHeight="1" thickBot="1" x14ac:dyDescent="0.25">
      <c r="A191" s="31"/>
      <c r="B191" s="34">
        <f>B85+B70+B60+B26+B10</f>
        <v>33101413</v>
      </c>
      <c r="C191" s="34">
        <f t="shared" ref="C191:D191" si="82">C85+C70+C60+C26+C10</f>
        <v>1398126.0019999999</v>
      </c>
      <c r="D191" s="34">
        <f t="shared" si="82"/>
        <v>34499539.002000004</v>
      </c>
      <c r="E191" s="34">
        <f>E85+E70+E60+E26+E10+E190</f>
        <v>47268155.050000004</v>
      </c>
      <c r="F191" s="34">
        <f t="shared" ref="F191:G191" si="83">F85+F70+F60+F26+F10+F190</f>
        <v>47268155.050000004</v>
      </c>
      <c r="G191" s="34">
        <f t="shared" si="83"/>
        <v>-12764135.328</v>
      </c>
      <c r="H191" s="86"/>
      <c r="I191" s="86"/>
    </row>
    <row r="192" spans="1:9" ht="13.5" thickTop="1" x14ac:dyDescent="0.2">
      <c r="H192" s="86"/>
      <c r="I192" s="86"/>
    </row>
    <row r="193" spans="1:9" x14ac:dyDescent="0.2">
      <c r="H193" s="86"/>
      <c r="I193" s="86"/>
    </row>
    <row r="194" spans="1:9" x14ac:dyDescent="0.2">
      <c r="H194" s="86"/>
      <c r="I194" s="86"/>
    </row>
    <row r="195" spans="1:9" x14ac:dyDescent="0.2">
      <c r="H195" s="86"/>
      <c r="I195" s="86"/>
    </row>
    <row r="196" spans="1:9" x14ac:dyDescent="0.2">
      <c r="H196" s="86"/>
      <c r="I196" s="89"/>
    </row>
    <row r="197" spans="1:9" ht="16.5" x14ac:dyDescent="0.25">
      <c r="A197" s="67" t="s">
        <v>171</v>
      </c>
      <c r="B197" s="67"/>
      <c r="C197" s="68"/>
      <c r="D197" s="69"/>
      <c r="E197" s="69"/>
    </row>
    <row r="198" spans="1:9" ht="16.5" x14ac:dyDescent="0.25">
      <c r="A198" s="67"/>
      <c r="B198" s="67"/>
      <c r="C198" s="68"/>
      <c r="D198" s="69"/>
      <c r="E198" s="69"/>
    </row>
    <row r="199" spans="1:9" ht="18" x14ac:dyDescent="0.3">
      <c r="A199" s="70" t="s">
        <v>180</v>
      </c>
      <c r="B199" s="71"/>
      <c r="C199" s="72"/>
      <c r="D199" s="69"/>
      <c r="E199" s="69"/>
    </row>
    <row r="200" spans="1:9" ht="18" x14ac:dyDescent="0.3">
      <c r="A200" s="73" t="s">
        <v>172</v>
      </c>
      <c r="B200" s="74"/>
      <c r="C200" s="75"/>
      <c r="D200" s="69"/>
      <c r="E200" s="69"/>
      <c r="G200" s="1"/>
    </row>
    <row r="207" spans="1:9" x14ac:dyDescent="0.2">
      <c r="A207" t="s">
        <v>181</v>
      </c>
    </row>
  </sheetData>
  <mergeCells count="7">
    <mergeCell ref="A1:G1"/>
    <mergeCell ref="A3:G3"/>
    <mergeCell ref="A4:G4"/>
    <mergeCell ref="A5:G5"/>
    <mergeCell ref="A7:A8"/>
    <mergeCell ref="B7:F7"/>
    <mergeCell ref="G7:G8"/>
  </mergeCells>
  <pageMargins left="0.47244094488188981" right="0.35433070866141736" top="0.19685039370078741" bottom="0.82" header="0.31496062992125984" footer="0.31496062992125984"/>
  <pageSetup scale="7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DICIEMBRE</vt:lpstr>
      <vt:lpstr>NOVIEMBRE</vt:lpstr>
      <vt:lpstr>octubre </vt:lpstr>
      <vt:lpstr>DICIEMBRE!Títulos_a_imprimir</vt:lpstr>
      <vt:lpstr>NOVIEMBRE!Títulos_a_imprimir</vt:lpstr>
      <vt:lpstr>'octubre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2017-02-20T16:53:43Z</cp:lastPrinted>
  <dcterms:created xsi:type="dcterms:W3CDTF">2015-04-14T17:18:40Z</dcterms:created>
  <dcterms:modified xsi:type="dcterms:W3CDTF">2017-02-20T16:57:15Z</dcterms:modified>
</cp:coreProperties>
</file>