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UDITORIA 2016\EZ_021_INF_CTA_PBCA_2016-2\COMPONENTE B(ESTADOS PRESUPUESTO)\"/>
    </mc:Choice>
  </mc:AlternateContent>
  <bookViews>
    <workbookView xWindow="0" yWindow="600" windowWidth="19440" windowHeight="7755"/>
  </bookViews>
  <sheets>
    <sheet name="DICIEMBRE" sheetId="1" r:id="rId1"/>
  </sheets>
  <definedNames>
    <definedName name="OLE_LINK1" localSheetId="0">DICIEMBRE!#REF!</definedName>
    <definedName name="_xlnm.Print_Titles" localSheetId="0">DICIEMBRE!$5:$10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6" i="1" l="1"/>
  <c r="E143" i="1"/>
  <c r="F143" i="1"/>
  <c r="G143" i="1"/>
  <c r="C143" i="1"/>
  <c r="D151" i="1"/>
  <c r="D147" i="1"/>
  <c r="D145" i="1"/>
  <c r="D79" i="1" l="1"/>
  <c r="E74" i="1"/>
  <c r="E79" i="1"/>
  <c r="C74" i="1"/>
  <c r="H437" i="1" l="1"/>
  <c r="G436" i="1"/>
  <c r="F436" i="1"/>
  <c r="E436" i="1"/>
  <c r="H436" i="1"/>
  <c r="H454" i="1"/>
  <c r="H455" i="1"/>
  <c r="H456" i="1"/>
  <c r="H457" i="1"/>
  <c r="H458" i="1"/>
  <c r="H459" i="1"/>
  <c r="H453" i="1"/>
  <c r="E144" i="1" l="1"/>
  <c r="C66" i="1"/>
  <c r="D66" i="1"/>
  <c r="E65" i="1"/>
  <c r="C55" i="1"/>
  <c r="D55" i="1"/>
  <c r="C30" i="1"/>
  <c r="D30" i="1"/>
  <c r="F30" i="1"/>
  <c r="C28" i="1"/>
  <c r="D28" i="1"/>
  <c r="F28" i="1"/>
  <c r="D340" i="1"/>
  <c r="F340" i="1"/>
  <c r="C340" i="1"/>
  <c r="G432" i="1"/>
  <c r="D403" i="1"/>
  <c r="C403" i="1"/>
  <c r="E394" i="1"/>
  <c r="E386" i="1"/>
  <c r="F328" i="1"/>
  <c r="F332" i="1"/>
  <c r="F305" i="1"/>
  <c r="F304" i="1" s="1"/>
  <c r="D305" i="1"/>
  <c r="D304" i="1" s="1"/>
  <c r="G300" i="1"/>
  <c r="E300" i="1"/>
  <c r="H300" i="1" s="1"/>
  <c r="H299" i="1" s="1"/>
  <c r="H298" i="1" s="1"/>
  <c r="G299" i="1"/>
  <c r="F299" i="1"/>
  <c r="D299" i="1"/>
  <c r="D298" i="1" s="1"/>
  <c r="C299" i="1"/>
  <c r="C298" i="1" s="1"/>
  <c r="G298" i="1"/>
  <c r="F298" i="1"/>
  <c r="E306" i="1"/>
  <c r="E305" i="1" s="1"/>
  <c r="E304" i="1" s="1"/>
  <c r="F282" i="1"/>
  <c r="D274" i="1"/>
  <c r="F274" i="1"/>
  <c r="C274" i="1"/>
  <c r="G277" i="1"/>
  <c r="H277" i="1" s="1"/>
  <c r="E277" i="1"/>
  <c r="E276" i="1"/>
  <c r="H276" i="1" s="1"/>
  <c r="E275" i="1"/>
  <c r="H275" i="1" s="1"/>
  <c r="G275" i="1"/>
  <c r="G276" i="1"/>
  <c r="D253" i="1"/>
  <c r="D252" i="1" s="1"/>
  <c r="F253" i="1"/>
  <c r="F252" i="1"/>
  <c r="C253" i="1"/>
  <c r="G255" i="1"/>
  <c r="E255" i="1"/>
  <c r="H255" i="1" s="1"/>
  <c r="C238" i="1"/>
  <c r="C237" i="1" s="1"/>
  <c r="D238" i="1"/>
  <c r="E238" i="1"/>
  <c r="G246" i="1"/>
  <c r="E246" i="1"/>
  <c r="E242" i="1"/>
  <c r="G236" i="1"/>
  <c r="E236" i="1"/>
  <c r="H236" i="1" s="1"/>
  <c r="E210" i="1"/>
  <c r="F220" i="1"/>
  <c r="F224" i="1"/>
  <c r="F212" i="1"/>
  <c r="F210" i="1"/>
  <c r="F192" i="1"/>
  <c r="G168" i="1"/>
  <c r="E168" i="1"/>
  <c r="F167" i="1"/>
  <c r="F163" i="1"/>
  <c r="F155" i="1"/>
  <c r="F109" i="1"/>
  <c r="F108" i="1"/>
  <c r="F112" i="1"/>
  <c r="E299" i="1" l="1"/>
  <c r="E298" i="1" s="1"/>
  <c r="H168" i="1"/>
  <c r="H246" i="1"/>
  <c r="D90" i="1"/>
  <c r="E103" i="1" l="1"/>
  <c r="F101" i="1"/>
  <c r="E96" i="1"/>
  <c r="D85" i="1"/>
  <c r="F85" i="1"/>
  <c r="C85" i="1"/>
  <c r="G86" i="1"/>
  <c r="G85" i="1" s="1"/>
  <c r="E86" i="1"/>
  <c r="H86" i="1" s="1"/>
  <c r="H85" i="1" s="1"/>
  <c r="E71" i="1"/>
  <c r="E85" i="1" l="1"/>
  <c r="E70" i="1"/>
  <c r="E67" i="1"/>
  <c r="E66" i="1" s="1"/>
  <c r="F57" i="1"/>
  <c r="F55" i="1" s="1"/>
  <c r="D13" i="1"/>
  <c r="F13" i="1"/>
  <c r="F23" i="1"/>
  <c r="D25" i="1"/>
  <c r="F25" i="1"/>
  <c r="C25" i="1"/>
  <c r="C13" i="1"/>
  <c r="G14" i="1"/>
  <c r="G13" i="1" s="1"/>
  <c r="E14" i="1"/>
  <c r="E13" i="1" s="1"/>
  <c r="E21" i="1"/>
  <c r="D17" i="1"/>
  <c r="F17" i="1"/>
  <c r="C17" i="1"/>
  <c r="E18" i="1"/>
  <c r="E17" i="1" s="1"/>
  <c r="G18" i="1"/>
  <c r="G17" i="1" s="1"/>
  <c r="H18" i="1" l="1"/>
  <c r="H17" i="1" s="1"/>
  <c r="H14" i="1"/>
  <c r="H13" i="1" s="1"/>
  <c r="E475" i="1"/>
  <c r="H475" i="1" s="1"/>
  <c r="C475" i="1"/>
  <c r="H474" i="1"/>
  <c r="H473" i="1" s="1"/>
  <c r="G474" i="1"/>
  <c r="F474" i="1"/>
  <c r="F473" i="1" s="1"/>
  <c r="D474" i="1"/>
  <c r="D473" i="1" s="1"/>
  <c r="C474" i="1"/>
  <c r="G473" i="1"/>
  <c r="G469" i="1"/>
  <c r="H468" i="1"/>
  <c r="G468" i="1"/>
  <c r="G467" i="1" s="1"/>
  <c r="G466" i="1" s="1"/>
  <c r="F468" i="1"/>
  <c r="H467" i="1"/>
  <c r="H466" i="1" s="1"/>
  <c r="F467" i="1"/>
  <c r="F466" i="1" s="1"/>
  <c r="E466" i="1"/>
  <c r="D466" i="1"/>
  <c r="C466" i="1"/>
  <c r="H463" i="1"/>
  <c r="H460" i="1"/>
  <c r="G460" i="1"/>
  <c r="F460" i="1"/>
  <c r="E460" i="1"/>
  <c r="D460" i="1"/>
  <c r="C460" i="1"/>
  <c r="G459" i="1"/>
  <c r="E459" i="1"/>
  <c r="G458" i="1"/>
  <c r="E458" i="1"/>
  <c r="G457" i="1"/>
  <c r="E457" i="1"/>
  <c r="G456" i="1"/>
  <c r="E456" i="1"/>
  <c r="G455" i="1"/>
  <c r="E455" i="1"/>
  <c r="G454" i="1"/>
  <c r="E454" i="1"/>
  <c r="G453" i="1"/>
  <c r="E453" i="1"/>
  <c r="E452" i="1" s="1"/>
  <c r="E451" i="1" s="1"/>
  <c r="E450" i="1" s="1"/>
  <c r="F452" i="1"/>
  <c r="D452" i="1"/>
  <c r="C452" i="1"/>
  <c r="F451" i="1"/>
  <c r="F450" i="1" s="1"/>
  <c r="D451" i="1"/>
  <c r="C451" i="1"/>
  <c r="C450" i="1" s="1"/>
  <c r="D450" i="1"/>
  <c r="G448" i="1"/>
  <c r="H448" i="1" s="1"/>
  <c r="G447" i="1"/>
  <c r="H447" i="1" s="1"/>
  <c r="G446" i="1"/>
  <c r="E446" i="1"/>
  <c r="G445" i="1"/>
  <c r="C445" i="1"/>
  <c r="G444" i="1"/>
  <c r="H444" i="1" s="1"/>
  <c r="E444" i="1"/>
  <c r="G443" i="1"/>
  <c r="H443" i="1" s="1"/>
  <c r="E443" i="1"/>
  <c r="H442" i="1"/>
  <c r="G442" i="1"/>
  <c r="E442" i="1"/>
  <c r="G441" i="1"/>
  <c r="H441" i="1" s="1"/>
  <c r="E441" i="1"/>
  <c r="G440" i="1"/>
  <c r="H440" i="1" s="1"/>
  <c r="E440" i="1"/>
  <c r="G439" i="1"/>
  <c r="H439" i="1" s="1"/>
  <c r="E439" i="1"/>
  <c r="F438" i="1"/>
  <c r="G438" i="1" s="1"/>
  <c r="H438" i="1" s="1"/>
  <c r="E438" i="1"/>
  <c r="G437" i="1"/>
  <c r="E437" i="1"/>
  <c r="F435" i="1"/>
  <c r="F434" i="1" s="1"/>
  <c r="D436" i="1"/>
  <c r="C436" i="1"/>
  <c r="C435" i="1" s="1"/>
  <c r="C434" i="1" s="1"/>
  <c r="D435" i="1"/>
  <c r="D434" i="1" s="1"/>
  <c r="E432" i="1"/>
  <c r="H432" i="1" s="1"/>
  <c r="H431" i="1"/>
  <c r="G431" i="1"/>
  <c r="F431" i="1"/>
  <c r="E431" i="1"/>
  <c r="D431" i="1"/>
  <c r="C431" i="1"/>
  <c r="H430" i="1"/>
  <c r="H426" i="1" s="1"/>
  <c r="G430" i="1"/>
  <c r="G426" i="1" s="1"/>
  <c r="F430" i="1"/>
  <c r="F426" i="1" s="1"/>
  <c r="E430" i="1"/>
  <c r="E426" i="1" s="1"/>
  <c r="D430" i="1"/>
  <c r="C430" i="1"/>
  <c r="G429" i="1"/>
  <c r="G428" i="1" s="1"/>
  <c r="G427" i="1" s="1"/>
  <c r="E429" i="1"/>
  <c r="F428" i="1"/>
  <c r="E428" i="1"/>
  <c r="D428" i="1"/>
  <c r="C428" i="1"/>
  <c r="F427" i="1"/>
  <c r="E427" i="1"/>
  <c r="D427" i="1"/>
  <c r="C427" i="1"/>
  <c r="D426" i="1"/>
  <c r="C426" i="1"/>
  <c r="E424" i="1"/>
  <c r="G424" i="1" s="1"/>
  <c r="H424" i="1" s="1"/>
  <c r="H422" i="1" s="1"/>
  <c r="H421" i="1" s="1"/>
  <c r="E423" i="1"/>
  <c r="G423" i="1" s="1"/>
  <c r="F422" i="1"/>
  <c r="D422" i="1"/>
  <c r="C422" i="1"/>
  <c r="F421" i="1"/>
  <c r="D421" i="1"/>
  <c r="C421" i="1"/>
  <c r="G419" i="1"/>
  <c r="G418" i="1" s="1"/>
  <c r="G417" i="1" s="1"/>
  <c r="E419" i="1"/>
  <c r="H418" i="1"/>
  <c r="F418" i="1"/>
  <c r="E418" i="1"/>
  <c r="D418" i="1"/>
  <c r="C418" i="1"/>
  <c r="H417" i="1"/>
  <c r="F417" i="1"/>
  <c r="E417" i="1"/>
  <c r="D417" i="1"/>
  <c r="C417" i="1"/>
  <c r="G416" i="1"/>
  <c r="E416" i="1"/>
  <c r="G415" i="1"/>
  <c r="E415" i="1"/>
  <c r="G414" i="1"/>
  <c r="F414" i="1"/>
  <c r="D414" i="1"/>
  <c r="D413" i="1" s="1"/>
  <c r="C414" i="1"/>
  <c r="C413" i="1" s="1"/>
  <c r="G412" i="1"/>
  <c r="G411" i="1" s="1"/>
  <c r="E412" i="1"/>
  <c r="F411" i="1"/>
  <c r="E411" i="1"/>
  <c r="D411" i="1"/>
  <c r="C411" i="1"/>
  <c r="G410" i="1"/>
  <c r="G409" i="1" s="1"/>
  <c r="F409" i="1"/>
  <c r="E409" i="1"/>
  <c r="D409" i="1"/>
  <c r="C409" i="1"/>
  <c r="G408" i="1"/>
  <c r="E408" i="1"/>
  <c r="G407" i="1"/>
  <c r="G406" i="1" s="1"/>
  <c r="E407" i="1"/>
  <c r="F406" i="1"/>
  <c r="D406" i="1"/>
  <c r="C406" i="1"/>
  <c r="D405" i="1"/>
  <c r="G404" i="1"/>
  <c r="E404" i="1"/>
  <c r="E403" i="1" s="1"/>
  <c r="G403" i="1"/>
  <c r="G402" i="1" s="1"/>
  <c r="F403" i="1"/>
  <c r="F402" i="1" s="1"/>
  <c r="E402" i="1"/>
  <c r="D402" i="1"/>
  <c r="C402" i="1"/>
  <c r="C398" i="1" s="1"/>
  <c r="G401" i="1"/>
  <c r="E401" i="1"/>
  <c r="G400" i="1"/>
  <c r="G399" i="1" s="1"/>
  <c r="G398" i="1" s="1"/>
  <c r="E400" i="1"/>
  <c r="H400" i="1" s="1"/>
  <c r="F399" i="1"/>
  <c r="D399" i="1"/>
  <c r="C399" i="1"/>
  <c r="D398" i="1"/>
  <c r="G397" i="1"/>
  <c r="E397" i="1"/>
  <c r="H397" i="1" s="1"/>
  <c r="H396" i="1" s="1"/>
  <c r="H395" i="1" s="1"/>
  <c r="G396" i="1"/>
  <c r="G395" i="1" s="1"/>
  <c r="F396" i="1"/>
  <c r="F395" i="1" s="1"/>
  <c r="D396" i="1"/>
  <c r="D395" i="1" s="1"/>
  <c r="C396" i="1"/>
  <c r="C395" i="1" s="1"/>
  <c r="G394" i="1"/>
  <c r="H394" i="1" s="1"/>
  <c r="H393" i="1" s="1"/>
  <c r="H392" i="1" s="1"/>
  <c r="H391" i="1" s="1"/>
  <c r="F393" i="1"/>
  <c r="E393" i="1"/>
  <c r="D393" i="1"/>
  <c r="C393" i="1"/>
  <c r="F392" i="1"/>
  <c r="E392" i="1"/>
  <c r="E391" i="1" s="1"/>
  <c r="D392" i="1"/>
  <c r="D391" i="1" s="1"/>
  <c r="C392" i="1"/>
  <c r="C391" i="1" s="1"/>
  <c r="F391" i="1"/>
  <c r="G390" i="1"/>
  <c r="G389" i="1" s="1"/>
  <c r="E390" i="1"/>
  <c r="F389" i="1"/>
  <c r="E389" i="1"/>
  <c r="D389" i="1"/>
  <c r="C389" i="1"/>
  <c r="H386" i="1"/>
  <c r="G386" i="1"/>
  <c r="G385" i="1" s="1"/>
  <c r="F385" i="1"/>
  <c r="F384" i="1" s="1"/>
  <c r="E385" i="1"/>
  <c r="D385" i="1"/>
  <c r="D384" i="1" s="1"/>
  <c r="C385" i="1"/>
  <c r="E384" i="1"/>
  <c r="C384" i="1"/>
  <c r="G382" i="1"/>
  <c r="E382" i="1"/>
  <c r="G381" i="1"/>
  <c r="E381" i="1"/>
  <c r="G380" i="1"/>
  <c r="E380" i="1"/>
  <c r="G379" i="1"/>
  <c r="E379" i="1"/>
  <c r="G378" i="1"/>
  <c r="E378" i="1"/>
  <c r="E377" i="1" s="1"/>
  <c r="F377" i="1"/>
  <c r="D377" i="1"/>
  <c r="C377" i="1"/>
  <c r="G376" i="1"/>
  <c r="E376" i="1"/>
  <c r="G375" i="1"/>
  <c r="E375" i="1"/>
  <c r="H375" i="1" s="1"/>
  <c r="G374" i="1"/>
  <c r="E374" i="1"/>
  <c r="G373" i="1"/>
  <c r="E373" i="1"/>
  <c r="H373" i="1" s="1"/>
  <c r="G372" i="1"/>
  <c r="F372" i="1"/>
  <c r="F371" i="1" s="1"/>
  <c r="F370" i="1" s="1"/>
  <c r="D372" i="1"/>
  <c r="C372" i="1"/>
  <c r="C371" i="1" s="1"/>
  <c r="C370" i="1" s="1"/>
  <c r="D371" i="1"/>
  <c r="D370" i="1"/>
  <c r="G369" i="1"/>
  <c r="G368" i="1" s="1"/>
  <c r="E369" i="1"/>
  <c r="H369" i="1" s="1"/>
  <c r="H368" i="1" s="1"/>
  <c r="F368" i="1"/>
  <c r="E368" i="1"/>
  <c r="D368" i="1"/>
  <c r="C368" i="1"/>
  <c r="G367" i="1"/>
  <c r="E367" i="1"/>
  <c r="H367" i="1" s="1"/>
  <c r="G366" i="1"/>
  <c r="E366" i="1"/>
  <c r="H366" i="1" s="1"/>
  <c r="G365" i="1"/>
  <c r="E365" i="1"/>
  <c r="H365" i="1" s="1"/>
  <c r="G364" i="1"/>
  <c r="E364" i="1"/>
  <c r="H364" i="1" s="1"/>
  <c r="G363" i="1"/>
  <c r="E363" i="1"/>
  <c r="H363" i="1" s="1"/>
  <c r="F362" i="1"/>
  <c r="D362" i="1"/>
  <c r="C362" i="1"/>
  <c r="G361" i="1"/>
  <c r="E361" i="1"/>
  <c r="G360" i="1"/>
  <c r="E360" i="1"/>
  <c r="G359" i="1"/>
  <c r="E359" i="1"/>
  <c r="F358" i="1"/>
  <c r="D358" i="1"/>
  <c r="C358" i="1"/>
  <c r="C357" i="1" s="1"/>
  <c r="C356" i="1" s="1"/>
  <c r="G355" i="1"/>
  <c r="E355" i="1"/>
  <c r="H355" i="1" s="1"/>
  <c r="F354" i="1"/>
  <c r="E354" i="1"/>
  <c r="D354" i="1"/>
  <c r="C354" i="1"/>
  <c r="G353" i="1"/>
  <c r="E353" i="1"/>
  <c r="H353" i="1" s="1"/>
  <c r="E352" i="1"/>
  <c r="H352" i="1" s="1"/>
  <c r="G351" i="1"/>
  <c r="E351" i="1"/>
  <c r="G350" i="1"/>
  <c r="E350" i="1"/>
  <c r="G349" i="1"/>
  <c r="G348" i="1" s="1"/>
  <c r="E349" i="1"/>
  <c r="F348" i="1"/>
  <c r="D348" i="1"/>
  <c r="C348" i="1"/>
  <c r="G347" i="1"/>
  <c r="H347" i="1" s="1"/>
  <c r="E347" i="1"/>
  <c r="G346" i="1"/>
  <c r="H346" i="1" s="1"/>
  <c r="E346" i="1"/>
  <c r="G345" i="1"/>
  <c r="H345" i="1" s="1"/>
  <c r="E345" i="1"/>
  <c r="E344" i="1" s="1"/>
  <c r="G344" i="1"/>
  <c r="F344" i="1"/>
  <c r="F339" i="1" s="1"/>
  <c r="F338" i="1" s="1"/>
  <c r="D344" i="1"/>
  <c r="C344" i="1"/>
  <c r="G343" i="1"/>
  <c r="E343" i="1"/>
  <c r="H343" i="1" s="1"/>
  <c r="G342" i="1"/>
  <c r="E342" i="1"/>
  <c r="H342" i="1" s="1"/>
  <c r="G341" i="1"/>
  <c r="E341" i="1"/>
  <c r="G337" i="1"/>
  <c r="E337" i="1"/>
  <c r="G336" i="1"/>
  <c r="E336" i="1"/>
  <c r="G335" i="1"/>
  <c r="E335" i="1"/>
  <c r="G334" i="1"/>
  <c r="E334" i="1"/>
  <c r="G333" i="1"/>
  <c r="E333" i="1"/>
  <c r="G332" i="1"/>
  <c r="E332" i="1"/>
  <c r="F331" i="1"/>
  <c r="D331" i="1"/>
  <c r="C331" i="1"/>
  <c r="G330" i="1"/>
  <c r="E330" i="1"/>
  <c r="H330" i="1" s="1"/>
  <c r="G329" i="1"/>
  <c r="E329" i="1"/>
  <c r="H329" i="1" s="1"/>
  <c r="G328" i="1"/>
  <c r="E328" i="1"/>
  <c r="F327" i="1"/>
  <c r="D327" i="1"/>
  <c r="C327" i="1"/>
  <c r="G326" i="1"/>
  <c r="H326" i="1" s="1"/>
  <c r="E326" i="1"/>
  <c r="G325" i="1"/>
  <c r="E325" i="1"/>
  <c r="G324" i="1"/>
  <c r="E324" i="1"/>
  <c r="G323" i="1"/>
  <c r="E323" i="1"/>
  <c r="G322" i="1"/>
  <c r="F322" i="1"/>
  <c r="D322" i="1"/>
  <c r="C322" i="1"/>
  <c r="G318" i="1"/>
  <c r="G317" i="1" s="1"/>
  <c r="G316" i="1" s="1"/>
  <c r="E318" i="1"/>
  <c r="F317" i="1"/>
  <c r="E317" i="1"/>
  <c r="D317" i="1"/>
  <c r="C317" i="1"/>
  <c r="F316" i="1"/>
  <c r="E316" i="1"/>
  <c r="D316" i="1"/>
  <c r="C316" i="1"/>
  <c r="G315" i="1"/>
  <c r="E315" i="1"/>
  <c r="G314" i="1"/>
  <c r="F314" i="1"/>
  <c r="F313" i="1" s="1"/>
  <c r="D314" i="1"/>
  <c r="D313" i="1" s="1"/>
  <c r="C314" i="1"/>
  <c r="G313" i="1"/>
  <c r="C313" i="1"/>
  <c r="G312" i="1"/>
  <c r="G311" i="1" s="1"/>
  <c r="G310" i="1" s="1"/>
  <c r="E312" i="1"/>
  <c r="F311" i="1"/>
  <c r="E311" i="1"/>
  <c r="D311" i="1"/>
  <c r="C311" i="1"/>
  <c r="F310" i="1"/>
  <c r="E310" i="1"/>
  <c r="D310" i="1"/>
  <c r="C310" i="1"/>
  <c r="G309" i="1"/>
  <c r="E309" i="1"/>
  <c r="G308" i="1"/>
  <c r="F308" i="1"/>
  <c r="F307" i="1" s="1"/>
  <c r="D308" i="1"/>
  <c r="D307" i="1" s="1"/>
  <c r="C308" i="1"/>
  <c r="G307" i="1"/>
  <c r="C307" i="1"/>
  <c r="G306" i="1"/>
  <c r="G303" i="1"/>
  <c r="E303" i="1"/>
  <c r="G302" i="1"/>
  <c r="F302" i="1"/>
  <c r="F301" i="1" s="1"/>
  <c r="D302" i="1"/>
  <c r="D301" i="1" s="1"/>
  <c r="C302" i="1"/>
  <c r="G301" i="1"/>
  <c r="C301" i="1"/>
  <c r="G297" i="1"/>
  <c r="E297" i="1"/>
  <c r="H297" i="1" s="1"/>
  <c r="F296" i="1"/>
  <c r="E296" i="1"/>
  <c r="D296" i="1"/>
  <c r="C296" i="1"/>
  <c r="F295" i="1"/>
  <c r="E295" i="1"/>
  <c r="D295" i="1"/>
  <c r="C295" i="1"/>
  <c r="G294" i="1"/>
  <c r="E294" i="1"/>
  <c r="H294" i="1" s="1"/>
  <c r="G293" i="1"/>
  <c r="E293" i="1"/>
  <c r="H293" i="1" s="1"/>
  <c r="G292" i="1"/>
  <c r="E292" i="1"/>
  <c r="F291" i="1"/>
  <c r="F289" i="1" s="1"/>
  <c r="D291" i="1"/>
  <c r="D289" i="1" s="1"/>
  <c r="C291" i="1"/>
  <c r="G290" i="1"/>
  <c r="E290" i="1"/>
  <c r="C289" i="1"/>
  <c r="G288" i="1"/>
  <c r="E288" i="1"/>
  <c r="H288" i="1" s="1"/>
  <c r="G287" i="1"/>
  <c r="H287" i="1" s="1"/>
  <c r="E287" i="1"/>
  <c r="E286" i="1" s="1"/>
  <c r="G286" i="1"/>
  <c r="F286" i="1"/>
  <c r="D286" i="1"/>
  <c r="C286" i="1"/>
  <c r="G285" i="1"/>
  <c r="E285" i="1"/>
  <c r="G284" i="1"/>
  <c r="E284" i="1"/>
  <c r="G283" i="1"/>
  <c r="G282" i="1" s="1"/>
  <c r="E283" i="1"/>
  <c r="D282" i="1"/>
  <c r="C282" i="1"/>
  <c r="G280" i="1"/>
  <c r="E280" i="1"/>
  <c r="G279" i="1"/>
  <c r="E279" i="1"/>
  <c r="G278" i="1"/>
  <c r="G274" i="1" s="1"/>
  <c r="E278" i="1"/>
  <c r="G273" i="1"/>
  <c r="F273" i="1"/>
  <c r="D273" i="1"/>
  <c r="C273" i="1"/>
  <c r="G272" i="1"/>
  <c r="E272" i="1"/>
  <c r="G271" i="1"/>
  <c r="E271" i="1"/>
  <c r="G270" i="1"/>
  <c r="E270" i="1"/>
  <c r="G269" i="1"/>
  <c r="E269" i="1"/>
  <c r="G268" i="1"/>
  <c r="E268" i="1"/>
  <c r="F267" i="1"/>
  <c r="F265" i="1" s="1"/>
  <c r="F264" i="1" s="1"/>
  <c r="D267" i="1"/>
  <c r="D265" i="1" s="1"/>
  <c r="C267" i="1"/>
  <c r="C265" i="1" s="1"/>
  <c r="C264" i="1" s="1"/>
  <c r="G266" i="1"/>
  <c r="E266" i="1"/>
  <c r="H266" i="1" s="1"/>
  <c r="H263" i="1"/>
  <c r="E263" i="1"/>
  <c r="H262" i="1"/>
  <c r="E262" i="1"/>
  <c r="G261" i="1"/>
  <c r="E261" i="1"/>
  <c r="H261" i="1" s="1"/>
  <c r="F260" i="1"/>
  <c r="E260" i="1"/>
  <c r="D260" i="1"/>
  <c r="C260" i="1"/>
  <c r="F259" i="1"/>
  <c r="E259" i="1"/>
  <c r="D259" i="1"/>
  <c r="C259" i="1"/>
  <c r="G258" i="1"/>
  <c r="E258" i="1"/>
  <c r="H258" i="1" s="1"/>
  <c r="G257" i="1"/>
  <c r="E257" i="1"/>
  <c r="H257" i="1" s="1"/>
  <c r="G256" i="1"/>
  <c r="E256" i="1"/>
  <c r="H256" i="1" s="1"/>
  <c r="G254" i="1"/>
  <c r="G253" i="1" s="1"/>
  <c r="G252" i="1" s="1"/>
  <c r="E254" i="1"/>
  <c r="C252" i="1"/>
  <c r="G251" i="1"/>
  <c r="H251" i="1" s="1"/>
  <c r="H250" i="1" s="1"/>
  <c r="F250" i="1"/>
  <c r="E250" i="1"/>
  <c r="D250" i="1"/>
  <c r="C250" i="1"/>
  <c r="G249" i="1"/>
  <c r="E249" i="1"/>
  <c r="G248" i="1"/>
  <c r="F248" i="1"/>
  <c r="D248" i="1"/>
  <c r="C248" i="1"/>
  <c r="G245" i="1"/>
  <c r="H245" i="1" s="1"/>
  <c r="H244" i="1" s="1"/>
  <c r="H243" i="1" s="1"/>
  <c r="F244" i="1"/>
  <c r="F243" i="1" s="1"/>
  <c r="E244" i="1"/>
  <c r="E243" i="1" s="1"/>
  <c r="D244" i="1"/>
  <c r="D243" i="1" s="1"/>
  <c r="C244" i="1"/>
  <c r="C243" i="1"/>
  <c r="G242" i="1"/>
  <c r="F241" i="1"/>
  <c r="E241" i="1"/>
  <c r="E240" i="1" s="1"/>
  <c r="D241" i="1"/>
  <c r="D240" i="1" s="1"/>
  <c r="C241" i="1"/>
  <c r="C240" i="1" s="1"/>
  <c r="F240" i="1"/>
  <c r="G239" i="1"/>
  <c r="H239" i="1" s="1"/>
  <c r="H237" i="1"/>
  <c r="G237" i="1"/>
  <c r="F237" i="1"/>
  <c r="E237" i="1"/>
  <c r="D237" i="1"/>
  <c r="G235" i="1"/>
  <c r="H235" i="1" s="1"/>
  <c r="H234" i="1"/>
  <c r="G234" i="1"/>
  <c r="G233" i="1"/>
  <c r="C233" i="1"/>
  <c r="C231" i="1" s="1"/>
  <c r="G232" i="1"/>
  <c r="G231" i="1" s="1"/>
  <c r="E232" i="1"/>
  <c r="H232" i="1" s="1"/>
  <c r="F231" i="1"/>
  <c r="F230" i="1" s="1"/>
  <c r="E231" i="1"/>
  <c r="D231" i="1"/>
  <c r="D230" i="1" s="1"/>
  <c r="G229" i="1"/>
  <c r="H229" i="1" s="1"/>
  <c r="H228" i="1" s="1"/>
  <c r="G228" i="1"/>
  <c r="F228" i="1"/>
  <c r="C228" i="1"/>
  <c r="G227" i="1"/>
  <c r="H227" i="1" s="1"/>
  <c r="G226" i="1"/>
  <c r="E226" i="1"/>
  <c r="G225" i="1"/>
  <c r="H225" i="1" s="1"/>
  <c r="G224" i="1"/>
  <c r="E224" i="1"/>
  <c r="E222" i="1" s="1"/>
  <c r="G223" i="1"/>
  <c r="H223" i="1" s="1"/>
  <c r="F222" i="1"/>
  <c r="D222" i="1"/>
  <c r="C222" i="1"/>
  <c r="G221" i="1"/>
  <c r="E221" i="1"/>
  <c r="G220" i="1"/>
  <c r="E220" i="1"/>
  <c r="G219" i="1"/>
  <c r="F219" i="1"/>
  <c r="D219" i="1"/>
  <c r="C219" i="1"/>
  <c r="G218" i="1"/>
  <c r="H218" i="1" s="1"/>
  <c r="G217" i="1"/>
  <c r="E217" i="1"/>
  <c r="G216" i="1"/>
  <c r="E216" i="1"/>
  <c r="G215" i="1"/>
  <c r="F215" i="1"/>
  <c r="F214" i="1" s="1"/>
  <c r="D215" i="1"/>
  <c r="C215" i="1"/>
  <c r="C214" i="1" s="1"/>
  <c r="G214" i="1"/>
  <c r="D214" i="1"/>
  <c r="G213" i="1"/>
  <c r="E213" i="1"/>
  <c r="H213" i="1" s="1"/>
  <c r="G212" i="1"/>
  <c r="E212" i="1"/>
  <c r="H212" i="1" s="1"/>
  <c r="G211" i="1"/>
  <c r="E211" i="1"/>
  <c r="H211" i="1" s="1"/>
  <c r="G210" i="1"/>
  <c r="E209" i="1"/>
  <c r="D209" i="1"/>
  <c r="C209" i="1"/>
  <c r="G208" i="1"/>
  <c r="E208" i="1"/>
  <c r="G207" i="1"/>
  <c r="E207" i="1"/>
  <c r="G206" i="1"/>
  <c r="E206" i="1"/>
  <c r="G205" i="1"/>
  <c r="E205" i="1"/>
  <c r="H205" i="1" s="1"/>
  <c r="G204" i="1"/>
  <c r="E204" i="1"/>
  <c r="G203" i="1"/>
  <c r="E203" i="1"/>
  <c r="G202" i="1"/>
  <c r="E202" i="1"/>
  <c r="H202" i="1" s="1"/>
  <c r="G201" i="1"/>
  <c r="E201" i="1"/>
  <c r="G200" i="1"/>
  <c r="E200" i="1"/>
  <c r="E199" i="1" s="1"/>
  <c r="E198" i="1" s="1"/>
  <c r="G199" i="1"/>
  <c r="F199" i="1"/>
  <c r="D199" i="1"/>
  <c r="C199" i="1"/>
  <c r="C198" i="1" s="1"/>
  <c r="G197" i="1"/>
  <c r="E197" i="1"/>
  <c r="G196" i="1"/>
  <c r="F196" i="1"/>
  <c r="D196" i="1"/>
  <c r="C196" i="1"/>
  <c r="G195" i="1"/>
  <c r="E195" i="1"/>
  <c r="G194" i="1"/>
  <c r="E194" i="1"/>
  <c r="E193" i="1" s="1"/>
  <c r="G193" i="1"/>
  <c r="F193" i="1"/>
  <c r="D193" i="1"/>
  <c r="C193" i="1"/>
  <c r="G192" i="1"/>
  <c r="E192" i="1"/>
  <c r="G191" i="1"/>
  <c r="E191" i="1"/>
  <c r="F190" i="1"/>
  <c r="D190" i="1"/>
  <c r="C190" i="1"/>
  <c r="G189" i="1"/>
  <c r="E189" i="1"/>
  <c r="G188" i="1"/>
  <c r="E188" i="1"/>
  <c r="G187" i="1"/>
  <c r="E187" i="1"/>
  <c r="G186" i="1"/>
  <c r="E186" i="1"/>
  <c r="G185" i="1"/>
  <c r="E185" i="1"/>
  <c r="F184" i="1"/>
  <c r="F182" i="1" s="1"/>
  <c r="E184" i="1"/>
  <c r="D184" i="1"/>
  <c r="D182" i="1" s="1"/>
  <c r="C184" i="1"/>
  <c r="C182" i="1" s="1"/>
  <c r="G183" i="1"/>
  <c r="E183" i="1"/>
  <c r="H183" i="1" s="1"/>
  <c r="G179" i="1"/>
  <c r="E179" i="1"/>
  <c r="G178" i="1"/>
  <c r="F178" i="1"/>
  <c r="D178" i="1"/>
  <c r="C178" i="1"/>
  <c r="G177" i="1"/>
  <c r="G176" i="1" s="1"/>
  <c r="E177" i="1"/>
  <c r="F176" i="1"/>
  <c r="E176" i="1"/>
  <c r="D176" i="1"/>
  <c r="C176" i="1"/>
  <c r="F175" i="1"/>
  <c r="G175" i="1" s="1"/>
  <c r="E175" i="1"/>
  <c r="F174" i="1"/>
  <c r="G174" i="1" s="1"/>
  <c r="G173" i="1" s="1"/>
  <c r="E174" i="1"/>
  <c r="D174" i="1"/>
  <c r="C174" i="1"/>
  <c r="F173" i="1"/>
  <c r="E173" i="1"/>
  <c r="D173" i="1"/>
  <c r="C173" i="1"/>
  <c r="G172" i="1"/>
  <c r="E172" i="1"/>
  <c r="G171" i="1"/>
  <c r="E171" i="1"/>
  <c r="F170" i="1"/>
  <c r="D170" i="1"/>
  <c r="D166" i="1" s="1"/>
  <c r="C170" i="1"/>
  <c r="C166" i="1" s="1"/>
  <c r="G169" i="1"/>
  <c r="E169" i="1"/>
  <c r="H169" i="1" s="1"/>
  <c r="G167" i="1"/>
  <c r="E167" i="1"/>
  <c r="G164" i="1"/>
  <c r="E164" i="1"/>
  <c r="G163" i="1"/>
  <c r="G162" i="1" s="1"/>
  <c r="G161" i="1" s="1"/>
  <c r="E163" i="1"/>
  <c r="F162" i="1"/>
  <c r="F161" i="1" s="1"/>
  <c r="D162" i="1"/>
  <c r="D161" i="1" s="1"/>
  <c r="C162" i="1"/>
  <c r="C161" i="1" s="1"/>
  <c r="G160" i="1"/>
  <c r="E160" i="1"/>
  <c r="G159" i="1"/>
  <c r="F159" i="1"/>
  <c r="D159" i="1"/>
  <c r="C159" i="1"/>
  <c r="G158" i="1"/>
  <c r="H158" i="1" s="1"/>
  <c r="E158" i="1"/>
  <c r="E157" i="1"/>
  <c r="G157" i="1" s="1"/>
  <c r="H157" i="1" s="1"/>
  <c r="G156" i="1"/>
  <c r="E156" i="1"/>
  <c r="H156" i="1" s="1"/>
  <c r="G155" i="1"/>
  <c r="G154" i="1" s="1"/>
  <c r="D155" i="1"/>
  <c r="D154" i="1" s="1"/>
  <c r="C155" i="1"/>
  <c r="F154" i="1"/>
  <c r="C154" i="1"/>
  <c r="G152" i="1"/>
  <c r="H152" i="1" s="1"/>
  <c r="E152" i="1"/>
  <c r="E151" i="1" s="1"/>
  <c r="F151" i="1"/>
  <c r="C151" i="1"/>
  <c r="G150" i="1"/>
  <c r="E150" i="1"/>
  <c r="G149" i="1"/>
  <c r="F149" i="1"/>
  <c r="D149" i="1"/>
  <c r="C149" i="1"/>
  <c r="G148" i="1"/>
  <c r="E148" i="1"/>
  <c r="F147" i="1"/>
  <c r="G146" i="1"/>
  <c r="E146" i="1"/>
  <c r="C145" i="1"/>
  <c r="G144" i="1"/>
  <c r="F144" i="1"/>
  <c r="D144" i="1"/>
  <c r="D143" i="1" s="1"/>
  <c r="C144" i="1"/>
  <c r="G142" i="1"/>
  <c r="E142" i="1"/>
  <c r="G141" i="1"/>
  <c r="F141" i="1"/>
  <c r="D141" i="1"/>
  <c r="C141" i="1"/>
  <c r="G140" i="1"/>
  <c r="E140" i="1"/>
  <c r="F139" i="1"/>
  <c r="E139" i="1"/>
  <c r="D139" i="1"/>
  <c r="C139" i="1"/>
  <c r="G138" i="1"/>
  <c r="H138" i="1" s="1"/>
  <c r="H137" i="1" s="1"/>
  <c r="E138" i="1"/>
  <c r="E137" i="1" s="1"/>
  <c r="G137" i="1"/>
  <c r="F137" i="1"/>
  <c r="D137" i="1"/>
  <c r="C137" i="1"/>
  <c r="G136" i="1"/>
  <c r="H136" i="1" s="1"/>
  <c r="E136" i="1"/>
  <c r="G135" i="1"/>
  <c r="E135" i="1"/>
  <c r="G134" i="1"/>
  <c r="E134" i="1"/>
  <c r="H134" i="1" s="1"/>
  <c r="G133" i="1"/>
  <c r="G132" i="1" s="1"/>
  <c r="F133" i="1"/>
  <c r="F132" i="1" s="1"/>
  <c r="D133" i="1"/>
  <c r="C133" i="1"/>
  <c r="C132" i="1" s="1"/>
  <c r="D132" i="1"/>
  <c r="G131" i="1"/>
  <c r="E131" i="1"/>
  <c r="H131" i="1" s="1"/>
  <c r="G130" i="1"/>
  <c r="E130" i="1"/>
  <c r="H130" i="1" s="1"/>
  <c r="G129" i="1"/>
  <c r="E129" i="1"/>
  <c r="H129" i="1" s="1"/>
  <c r="G128" i="1"/>
  <c r="E128" i="1"/>
  <c r="H128" i="1" s="1"/>
  <c r="G127" i="1"/>
  <c r="F127" i="1"/>
  <c r="D127" i="1"/>
  <c r="C127" i="1"/>
  <c r="G125" i="1"/>
  <c r="H125" i="1" s="1"/>
  <c r="E125" i="1"/>
  <c r="G124" i="1"/>
  <c r="E124" i="1"/>
  <c r="G123" i="1"/>
  <c r="F123" i="1"/>
  <c r="D123" i="1"/>
  <c r="C123" i="1"/>
  <c r="G122" i="1"/>
  <c r="E122" i="1"/>
  <c r="G121" i="1"/>
  <c r="E121" i="1"/>
  <c r="G120" i="1"/>
  <c r="F120" i="1"/>
  <c r="D120" i="1"/>
  <c r="C120" i="1"/>
  <c r="G119" i="1"/>
  <c r="G118" i="1" s="1"/>
  <c r="E119" i="1"/>
  <c r="F118" i="1"/>
  <c r="E118" i="1"/>
  <c r="D118" i="1"/>
  <c r="C118" i="1"/>
  <c r="G117" i="1"/>
  <c r="G116" i="1" s="1"/>
  <c r="E117" i="1"/>
  <c r="F116" i="1"/>
  <c r="F114" i="1" s="1"/>
  <c r="E116" i="1"/>
  <c r="D116" i="1"/>
  <c r="D114" i="1" s="1"/>
  <c r="C116" i="1"/>
  <c r="G115" i="1"/>
  <c r="E115" i="1"/>
  <c r="E114" i="1" s="1"/>
  <c r="C114" i="1"/>
  <c r="G113" i="1"/>
  <c r="E113" i="1"/>
  <c r="H113" i="1" s="1"/>
  <c r="G112" i="1"/>
  <c r="E112" i="1"/>
  <c r="G111" i="1"/>
  <c r="F111" i="1"/>
  <c r="D111" i="1"/>
  <c r="C111" i="1"/>
  <c r="G110" i="1"/>
  <c r="E110" i="1"/>
  <c r="G109" i="1"/>
  <c r="E109" i="1"/>
  <c r="G108" i="1"/>
  <c r="E108" i="1"/>
  <c r="G107" i="1"/>
  <c r="E107" i="1"/>
  <c r="E106" i="1" s="1"/>
  <c r="F106" i="1"/>
  <c r="D106" i="1"/>
  <c r="C106" i="1"/>
  <c r="C105" i="1"/>
  <c r="G103" i="1"/>
  <c r="F102" i="1"/>
  <c r="E102" i="1"/>
  <c r="D102" i="1"/>
  <c r="C102" i="1"/>
  <c r="G101" i="1"/>
  <c r="E101" i="1"/>
  <c r="G100" i="1"/>
  <c r="G99" i="1" s="1"/>
  <c r="F100" i="1"/>
  <c r="D100" i="1"/>
  <c r="D99" i="1" s="1"/>
  <c r="C100" i="1"/>
  <c r="F99" i="1"/>
  <c r="C99" i="1"/>
  <c r="G98" i="1"/>
  <c r="H98" i="1" s="1"/>
  <c r="H97" i="1" s="1"/>
  <c r="F97" i="1"/>
  <c r="E97" i="1"/>
  <c r="D97" i="1"/>
  <c r="C97" i="1"/>
  <c r="G96" i="1"/>
  <c r="F95" i="1"/>
  <c r="E95" i="1"/>
  <c r="D95" i="1"/>
  <c r="C95" i="1"/>
  <c r="G93" i="1"/>
  <c r="E93" i="1"/>
  <c r="G92" i="1"/>
  <c r="F92" i="1"/>
  <c r="D92" i="1"/>
  <c r="C92" i="1"/>
  <c r="G91" i="1"/>
  <c r="E91" i="1"/>
  <c r="F90" i="1"/>
  <c r="F89" i="1" s="1"/>
  <c r="C90" i="1"/>
  <c r="D89" i="1"/>
  <c r="C89" i="1"/>
  <c r="G88" i="1"/>
  <c r="E88" i="1"/>
  <c r="G87" i="1"/>
  <c r="G84" i="1" s="1"/>
  <c r="F87" i="1"/>
  <c r="F84" i="1" s="1"/>
  <c r="E87" i="1"/>
  <c r="E84" i="1" s="1"/>
  <c r="D87" i="1"/>
  <c r="D84" i="1" s="1"/>
  <c r="C87" i="1"/>
  <c r="C84" i="1" s="1"/>
  <c r="G83" i="1"/>
  <c r="E83" i="1"/>
  <c r="G82" i="1"/>
  <c r="E82" i="1"/>
  <c r="G81" i="1"/>
  <c r="E81" i="1"/>
  <c r="G80" i="1"/>
  <c r="E80" i="1"/>
  <c r="G79" i="1"/>
  <c r="F79" i="1"/>
  <c r="C79" i="1"/>
  <c r="G78" i="1"/>
  <c r="E78" i="1"/>
  <c r="F77" i="1"/>
  <c r="E77" i="1"/>
  <c r="D77" i="1"/>
  <c r="C77" i="1"/>
  <c r="G76" i="1"/>
  <c r="E76" i="1"/>
  <c r="F75" i="1"/>
  <c r="E75" i="1"/>
  <c r="D75" i="1"/>
  <c r="D74" i="1" s="1"/>
  <c r="C75" i="1"/>
  <c r="G73" i="1"/>
  <c r="H73" i="1" s="1"/>
  <c r="H72" i="1" s="1"/>
  <c r="E73" i="1"/>
  <c r="E72" i="1" s="1"/>
  <c r="G72" i="1"/>
  <c r="F72" i="1"/>
  <c r="D72" i="1"/>
  <c r="C72" i="1"/>
  <c r="G71" i="1"/>
  <c r="H71" i="1" s="1"/>
  <c r="G70" i="1"/>
  <c r="H70" i="1" s="1"/>
  <c r="G69" i="1"/>
  <c r="H69" i="1" s="1"/>
  <c r="E69" i="1"/>
  <c r="E68" i="1" s="1"/>
  <c r="E64" i="1" s="1"/>
  <c r="F68" i="1"/>
  <c r="D68" i="1"/>
  <c r="D64" i="1" s="1"/>
  <c r="D27" i="1" s="1"/>
  <c r="C68" i="1"/>
  <c r="G67" i="1"/>
  <c r="H67" i="1" s="1"/>
  <c r="H66" i="1" s="1"/>
  <c r="F66" i="1"/>
  <c r="F64" i="1" s="1"/>
  <c r="G65" i="1"/>
  <c r="H65" i="1" s="1"/>
  <c r="C64" i="1"/>
  <c r="G63" i="1"/>
  <c r="E63" i="1"/>
  <c r="G62" i="1"/>
  <c r="E62" i="1"/>
  <c r="G61" i="1"/>
  <c r="E61" i="1"/>
  <c r="G60" i="1"/>
  <c r="E60" i="1"/>
  <c r="F59" i="1"/>
  <c r="F58" i="1" s="1"/>
  <c r="D59" i="1"/>
  <c r="D58" i="1" s="1"/>
  <c r="C59" i="1"/>
  <c r="C58" i="1" s="1"/>
  <c r="G57" i="1"/>
  <c r="E57" i="1"/>
  <c r="H57" i="1" s="1"/>
  <c r="G56" i="1"/>
  <c r="H56" i="1" s="1"/>
  <c r="E56" i="1"/>
  <c r="E55" i="1" s="1"/>
  <c r="G54" i="1"/>
  <c r="E54" i="1"/>
  <c r="G53" i="1"/>
  <c r="E53" i="1"/>
  <c r="E52" i="1"/>
  <c r="G51" i="1"/>
  <c r="E51" i="1"/>
  <c r="G50" i="1"/>
  <c r="E50" i="1"/>
  <c r="G49" i="1"/>
  <c r="E49" i="1"/>
  <c r="G48" i="1"/>
  <c r="E48" i="1"/>
  <c r="G47" i="1"/>
  <c r="E47" i="1"/>
  <c r="G46" i="1"/>
  <c r="E46" i="1"/>
  <c r="G45" i="1"/>
  <c r="E45" i="1"/>
  <c r="E44" i="1"/>
  <c r="H44" i="1" s="1"/>
  <c r="G43" i="1"/>
  <c r="E43" i="1"/>
  <c r="E42" i="1"/>
  <c r="H42" i="1" s="1"/>
  <c r="G41" i="1"/>
  <c r="E41" i="1"/>
  <c r="G40" i="1"/>
  <c r="E40" i="1"/>
  <c r="E39" i="1"/>
  <c r="H39" i="1" s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E30" i="1" s="1"/>
  <c r="G29" i="1"/>
  <c r="H29" i="1" s="1"/>
  <c r="E29" i="1"/>
  <c r="G26" i="1"/>
  <c r="G25" i="1" s="1"/>
  <c r="E26" i="1"/>
  <c r="E24" i="1"/>
  <c r="G24" i="1" s="1"/>
  <c r="H24" i="1" s="1"/>
  <c r="G23" i="1"/>
  <c r="E23" i="1"/>
  <c r="F22" i="1"/>
  <c r="E22" i="1"/>
  <c r="D22" i="1"/>
  <c r="C22" i="1"/>
  <c r="G21" i="1"/>
  <c r="F20" i="1"/>
  <c r="E20" i="1"/>
  <c r="D20" i="1"/>
  <c r="C20" i="1"/>
  <c r="G16" i="1"/>
  <c r="E16" i="1"/>
  <c r="G15" i="1"/>
  <c r="F15" i="1"/>
  <c r="D15" i="1"/>
  <c r="C15" i="1"/>
  <c r="F12" i="1" l="1"/>
  <c r="E28" i="1"/>
  <c r="H80" i="1"/>
  <c r="F126" i="1"/>
  <c r="H306" i="1"/>
  <c r="H305" i="1" s="1"/>
  <c r="H304" i="1" s="1"/>
  <c r="G305" i="1"/>
  <c r="G304" i="1" s="1"/>
  <c r="E327" i="1"/>
  <c r="H328" i="1"/>
  <c r="E340" i="1"/>
  <c r="H341" i="1"/>
  <c r="G413" i="1"/>
  <c r="H23" i="1"/>
  <c r="H60" i="1"/>
  <c r="C27" i="1"/>
  <c r="F27" i="1"/>
  <c r="F11" i="1" s="1"/>
  <c r="F74" i="1"/>
  <c r="H148" i="1"/>
  <c r="E147" i="1"/>
  <c r="G153" i="1"/>
  <c r="D165" i="1"/>
  <c r="H191" i="1"/>
  <c r="H192" i="1"/>
  <c r="H190" i="1" s="1"/>
  <c r="H221" i="1"/>
  <c r="H226" i="1"/>
  <c r="H222" i="1" s="1"/>
  <c r="E230" i="1"/>
  <c r="G250" i="1"/>
  <c r="C247" i="1"/>
  <c r="D264" i="1"/>
  <c r="H268" i="1"/>
  <c r="H269" i="1"/>
  <c r="H270" i="1"/>
  <c r="H271" i="1"/>
  <c r="H272" i="1"/>
  <c r="E273" i="1"/>
  <c r="E274" i="1"/>
  <c r="H278" i="1"/>
  <c r="H274" i="1" s="1"/>
  <c r="H279" i="1"/>
  <c r="H280" i="1"/>
  <c r="H273" i="1" s="1"/>
  <c r="H283" i="1"/>
  <c r="H285" i="1"/>
  <c r="H282" i="1" s="1"/>
  <c r="H286" i="1"/>
  <c r="H290" i="1"/>
  <c r="H296" i="1"/>
  <c r="H295" i="1" s="1"/>
  <c r="C321" i="1"/>
  <c r="C320" i="1" s="1"/>
  <c r="E322" i="1"/>
  <c r="H323" i="1"/>
  <c r="H324" i="1"/>
  <c r="H325" i="1"/>
  <c r="D321" i="1"/>
  <c r="D320" i="1" s="1"/>
  <c r="H332" i="1"/>
  <c r="H331" i="1" s="1"/>
  <c r="H333" i="1"/>
  <c r="H334" i="1"/>
  <c r="H335" i="1"/>
  <c r="H336" i="1"/>
  <c r="H337" i="1"/>
  <c r="H340" i="1"/>
  <c r="G340" i="1"/>
  <c r="H349" i="1"/>
  <c r="H350" i="1"/>
  <c r="H351" i="1"/>
  <c r="H359" i="1"/>
  <c r="H360" i="1"/>
  <c r="H358" i="1" s="1"/>
  <c r="H361" i="1"/>
  <c r="F398" i="1"/>
  <c r="C405" i="1"/>
  <c r="F405" i="1"/>
  <c r="F413" i="1"/>
  <c r="H415" i="1"/>
  <c r="H414" i="1" s="1"/>
  <c r="H413" i="1" s="1"/>
  <c r="H416" i="1"/>
  <c r="E422" i="1"/>
  <c r="E421" i="1" s="1"/>
  <c r="G435" i="1"/>
  <c r="G434" i="1" s="1"/>
  <c r="H445" i="1"/>
  <c r="H435" i="1" s="1"/>
  <c r="H434" i="1" s="1"/>
  <c r="H446" i="1"/>
  <c r="G452" i="1"/>
  <c r="G451" i="1" s="1"/>
  <c r="G450" i="1" s="1"/>
  <c r="E474" i="1"/>
  <c r="E473" i="1" s="1"/>
  <c r="E372" i="1"/>
  <c r="E371" i="1" s="1"/>
  <c r="E370" i="1" s="1"/>
  <c r="H374" i="1"/>
  <c r="H372" i="1" s="1"/>
  <c r="D357" i="1"/>
  <c r="D356" i="1" s="1"/>
  <c r="F357" i="1"/>
  <c r="F356" i="1" s="1"/>
  <c r="D339" i="1"/>
  <c r="D338" i="1" s="1"/>
  <c r="H354" i="1"/>
  <c r="F321" i="1"/>
  <c r="F320" i="1" s="1"/>
  <c r="F319" i="1" s="1"/>
  <c r="H303" i="1"/>
  <c r="H302" i="1" s="1"/>
  <c r="H301" i="1" s="1"/>
  <c r="E302" i="1"/>
  <c r="E301" i="1" s="1"/>
  <c r="H318" i="1"/>
  <c r="H317" i="1" s="1"/>
  <c r="H316" i="1" s="1"/>
  <c r="H315" i="1"/>
  <c r="H314" i="1" s="1"/>
  <c r="H313" i="1" s="1"/>
  <c r="H312" i="1"/>
  <c r="H311" i="1" s="1"/>
  <c r="H310" i="1" s="1"/>
  <c r="H309" i="1"/>
  <c r="H308" i="1" s="1"/>
  <c r="H307" i="1" s="1"/>
  <c r="H284" i="1"/>
  <c r="H254" i="1"/>
  <c r="H253" i="1" s="1"/>
  <c r="H252" i="1" s="1"/>
  <c r="E253" i="1"/>
  <c r="E252" i="1" s="1"/>
  <c r="H62" i="1"/>
  <c r="G66" i="1"/>
  <c r="H115" i="1"/>
  <c r="H117" i="1"/>
  <c r="H116" i="1" s="1"/>
  <c r="H119" i="1"/>
  <c r="H118" i="1" s="1"/>
  <c r="C153" i="1"/>
  <c r="E219" i="1"/>
  <c r="H220" i="1"/>
  <c r="H242" i="1"/>
  <c r="H241" i="1" s="1"/>
  <c r="H240" i="1" s="1"/>
  <c r="G327" i="1"/>
  <c r="H362" i="1"/>
  <c r="D420" i="1"/>
  <c r="H88" i="1"/>
  <c r="H87" i="1" s="1"/>
  <c r="H84" i="1" s="1"/>
  <c r="C126" i="1"/>
  <c r="H135" i="1"/>
  <c r="H171" i="1"/>
  <c r="H172" i="1"/>
  <c r="C165" i="1"/>
  <c r="E178" i="1"/>
  <c r="H179" i="1"/>
  <c r="H178" i="1" s="1"/>
  <c r="H185" i="1"/>
  <c r="H184" i="1" s="1"/>
  <c r="H186" i="1"/>
  <c r="H187" i="1"/>
  <c r="H188" i="1"/>
  <c r="H194" i="1"/>
  <c r="H195" i="1"/>
  <c r="E196" i="1"/>
  <c r="H197" i="1"/>
  <c r="H196" i="1" s="1"/>
  <c r="H208" i="1"/>
  <c r="G209" i="1"/>
  <c r="G198" i="1" s="1"/>
  <c r="H210" i="1"/>
  <c r="E215" i="1"/>
  <c r="E214" i="1" s="1"/>
  <c r="H216" i="1"/>
  <c r="H217" i="1"/>
  <c r="H224" i="1"/>
  <c r="G241" i="1"/>
  <c r="G240" i="1" s="1"/>
  <c r="E248" i="1"/>
  <c r="H249" i="1"/>
  <c r="H248" i="1" s="1"/>
  <c r="H260" i="1"/>
  <c r="H259" i="1" s="1"/>
  <c r="H322" i="1"/>
  <c r="E396" i="1"/>
  <c r="E395" i="1" s="1"/>
  <c r="C420" i="1"/>
  <c r="F420" i="1"/>
  <c r="H452" i="1"/>
  <c r="H451" i="1" s="1"/>
  <c r="H450" i="1" s="1"/>
  <c r="H47" i="1"/>
  <c r="H206" i="1"/>
  <c r="E228" i="1"/>
  <c r="D228" i="1"/>
  <c r="H204" i="1"/>
  <c r="H201" i="1"/>
  <c r="H200" i="1"/>
  <c r="E182" i="1"/>
  <c r="H175" i="1"/>
  <c r="H174" i="1" s="1"/>
  <c r="H173" i="1" s="1"/>
  <c r="E15" i="1"/>
  <c r="H16" i="1"/>
  <c r="H15" i="1" s="1"/>
  <c r="C19" i="1"/>
  <c r="C12" i="1" s="1"/>
  <c r="H34" i="1"/>
  <c r="H63" i="1"/>
  <c r="D94" i="1"/>
  <c r="H103" i="1"/>
  <c r="H102" i="1" s="1"/>
  <c r="H114" i="1"/>
  <c r="E120" i="1"/>
  <c r="H121" i="1"/>
  <c r="H122" i="1"/>
  <c r="E127" i="1"/>
  <c r="G222" i="1"/>
  <c r="H21" i="1"/>
  <c r="H20" i="1" s="1"/>
  <c r="D19" i="1"/>
  <c r="D12" i="1" s="1"/>
  <c r="D11" i="1" s="1"/>
  <c r="F19" i="1"/>
  <c r="E90" i="1"/>
  <c r="H91" i="1"/>
  <c r="H90" i="1" s="1"/>
  <c r="E92" i="1"/>
  <c r="H93" i="1"/>
  <c r="H92" i="1" s="1"/>
  <c r="C94" i="1"/>
  <c r="G97" i="1"/>
  <c r="E100" i="1"/>
  <c r="E99" i="1" s="1"/>
  <c r="H101" i="1"/>
  <c r="H100" i="1" s="1"/>
  <c r="H99" i="1" s="1"/>
  <c r="G102" i="1"/>
  <c r="H120" i="1"/>
  <c r="H140" i="1"/>
  <c r="E141" i="1"/>
  <c r="H142" i="1"/>
  <c r="H141" i="1" s="1"/>
  <c r="H146" i="1"/>
  <c r="H145" i="1" s="1"/>
  <c r="H144" i="1" s="1"/>
  <c r="E159" i="1"/>
  <c r="H160" i="1"/>
  <c r="H159" i="1" s="1"/>
  <c r="H164" i="1"/>
  <c r="E170" i="1"/>
  <c r="H177" i="1"/>
  <c r="H176" i="1" s="1"/>
  <c r="E190" i="1"/>
  <c r="E181" i="1" s="1"/>
  <c r="D198" i="1"/>
  <c r="D181" i="1" s="1"/>
  <c r="H215" i="1"/>
  <c r="H214" i="1" s="1"/>
  <c r="D247" i="1"/>
  <c r="E267" i="1"/>
  <c r="E265" i="1" s="1"/>
  <c r="E264" i="1" s="1"/>
  <c r="C281" i="1"/>
  <c r="F281" i="1"/>
  <c r="H291" i="1"/>
  <c r="E331" i="1"/>
  <c r="E321" i="1" s="1"/>
  <c r="E320" i="1" s="1"/>
  <c r="C339" i="1"/>
  <c r="C338" i="1" s="1"/>
  <c r="H348" i="1"/>
  <c r="E348" i="1"/>
  <c r="E339" i="1" s="1"/>
  <c r="E338" i="1" s="1"/>
  <c r="E358" i="1"/>
  <c r="E362" i="1"/>
  <c r="G377" i="1"/>
  <c r="D383" i="1"/>
  <c r="F383" i="1"/>
  <c r="E399" i="1"/>
  <c r="E398" i="1" s="1"/>
  <c r="H404" i="1"/>
  <c r="H403" i="1" s="1"/>
  <c r="H402" i="1" s="1"/>
  <c r="H407" i="1"/>
  <c r="E406" i="1"/>
  <c r="E405" i="1" s="1"/>
  <c r="E414" i="1"/>
  <c r="E413" i="1" s="1"/>
  <c r="H429" i="1"/>
  <c r="H428" i="1" s="1"/>
  <c r="H427" i="1" s="1"/>
  <c r="E445" i="1"/>
  <c r="E435" i="1" s="1"/>
  <c r="E434" i="1" s="1"/>
  <c r="C473" i="1"/>
  <c r="E149" i="1"/>
  <c r="H150" i="1"/>
  <c r="H149" i="1" s="1"/>
  <c r="H167" i="1"/>
  <c r="E166" i="1"/>
  <c r="E165" i="1" s="1"/>
  <c r="F166" i="1"/>
  <c r="F165" i="1" s="1"/>
  <c r="H189" i="1"/>
  <c r="C181" i="1"/>
  <c r="C180" i="1" s="1"/>
  <c r="C230" i="1"/>
  <c r="G244" i="1"/>
  <c r="G243" i="1" s="1"/>
  <c r="G230" i="1" s="1"/>
  <c r="F247" i="1"/>
  <c r="E247" i="1"/>
  <c r="E282" i="1"/>
  <c r="D281" i="1"/>
  <c r="E291" i="1"/>
  <c r="E289" i="1" s="1"/>
  <c r="E308" i="1"/>
  <c r="E307" i="1" s="1"/>
  <c r="E314" i="1"/>
  <c r="E313" i="1" s="1"/>
  <c r="H327" i="1"/>
  <c r="H344" i="1"/>
  <c r="H339" i="1" s="1"/>
  <c r="H338" i="1" s="1"/>
  <c r="H380" i="1"/>
  <c r="H381" i="1"/>
  <c r="H382" i="1"/>
  <c r="G384" i="1"/>
  <c r="G405" i="1"/>
  <c r="H54" i="1"/>
  <c r="F94" i="1"/>
  <c r="H35" i="1"/>
  <c r="H37" i="1"/>
  <c r="H38" i="1"/>
  <c r="H163" i="1"/>
  <c r="H162" i="1" s="1"/>
  <c r="H161" i="1" s="1"/>
  <c r="D153" i="1"/>
  <c r="F153" i="1"/>
  <c r="H155" i="1"/>
  <c r="H154" i="1" s="1"/>
  <c r="E133" i="1"/>
  <c r="E132" i="1" s="1"/>
  <c r="D126" i="1"/>
  <c r="H133" i="1"/>
  <c r="H132" i="1" s="1"/>
  <c r="H107" i="1"/>
  <c r="E123" i="1"/>
  <c r="H124" i="1"/>
  <c r="H123" i="1" s="1"/>
  <c r="H109" i="1"/>
  <c r="H108" i="1"/>
  <c r="E111" i="1"/>
  <c r="H112" i="1"/>
  <c r="H111" i="1" s="1"/>
  <c r="E105" i="1"/>
  <c r="H110" i="1"/>
  <c r="G106" i="1"/>
  <c r="E89" i="1"/>
  <c r="G114" i="1"/>
  <c r="D105" i="1"/>
  <c r="F105" i="1"/>
  <c r="H96" i="1"/>
  <c r="H95" i="1" s="1"/>
  <c r="E94" i="1"/>
  <c r="H78" i="1"/>
  <c r="H77" i="1" s="1"/>
  <c r="H31" i="1"/>
  <c r="H40" i="1"/>
  <c r="H46" i="1"/>
  <c r="H51" i="1"/>
  <c r="H83" i="1"/>
  <c r="H82" i="1"/>
  <c r="H81" i="1"/>
  <c r="H68" i="1"/>
  <c r="H64" i="1" s="1"/>
  <c r="H61" i="1"/>
  <c r="E59" i="1"/>
  <c r="E58" i="1" s="1"/>
  <c r="E27" i="1" s="1"/>
  <c r="H50" i="1"/>
  <c r="H53" i="1"/>
  <c r="H52" i="1"/>
  <c r="H49" i="1"/>
  <c r="H48" i="1"/>
  <c r="H45" i="1"/>
  <c r="H43" i="1"/>
  <c r="H41" i="1"/>
  <c r="G30" i="1"/>
  <c r="G28" i="1" s="1"/>
  <c r="H36" i="1"/>
  <c r="H33" i="1"/>
  <c r="H32" i="1"/>
  <c r="H26" i="1"/>
  <c r="H25" i="1" s="1"/>
  <c r="E25" i="1"/>
  <c r="E19" i="1" s="1"/>
  <c r="G20" i="1"/>
  <c r="H55" i="1"/>
  <c r="G55" i="1"/>
  <c r="H59" i="1"/>
  <c r="H58" i="1" s="1"/>
  <c r="H127" i="1"/>
  <c r="G22" i="1"/>
  <c r="G19" i="1" s="1"/>
  <c r="G12" i="1" s="1"/>
  <c r="H22" i="1"/>
  <c r="H76" i="1"/>
  <c r="H147" i="1"/>
  <c r="G147" i="1"/>
  <c r="H151" i="1"/>
  <c r="G151" i="1"/>
  <c r="G59" i="1"/>
  <c r="G58" i="1" s="1"/>
  <c r="G68" i="1"/>
  <c r="G64" i="1" s="1"/>
  <c r="G77" i="1"/>
  <c r="G75" i="1" s="1"/>
  <c r="G74" i="1" s="1"/>
  <c r="G90" i="1"/>
  <c r="G89" i="1" s="1"/>
  <c r="G95" i="1"/>
  <c r="H139" i="1"/>
  <c r="H126" i="1" s="1"/>
  <c r="G139" i="1"/>
  <c r="G126" i="1" s="1"/>
  <c r="E155" i="1"/>
  <c r="E154" i="1" s="1"/>
  <c r="E162" i="1"/>
  <c r="E161" i="1" s="1"/>
  <c r="G170" i="1"/>
  <c r="G184" i="1"/>
  <c r="G182" i="1" s="1"/>
  <c r="G190" i="1"/>
  <c r="H203" i="1"/>
  <c r="H207" i="1"/>
  <c r="F209" i="1"/>
  <c r="F198" i="1" s="1"/>
  <c r="F181" i="1" s="1"/>
  <c r="F180" i="1" s="1"/>
  <c r="H209" i="1"/>
  <c r="H219" i="1"/>
  <c r="H267" i="1"/>
  <c r="H265" i="1" s="1"/>
  <c r="H289" i="1"/>
  <c r="E281" i="1"/>
  <c r="G371" i="1"/>
  <c r="G370" i="1" s="1"/>
  <c r="C383" i="1"/>
  <c r="E383" i="1"/>
  <c r="H233" i="1"/>
  <c r="H231" i="1" s="1"/>
  <c r="H378" i="1"/>
  <c r="H401" i="1"/>
  <c r="H399" i="1" s="1"/>
  <c r="G260" i="1"/>
  <c r="G259" i="1" s="1"/>
  <c r="G247" i="1" s="1"/>
  <c r="G267" i="1"/>
  <c r="G265" i="1" s="1"/>
  <c r="G264" i="1" s="1"/>
  <c r="G291" i="1"/>
  <c r="G289" i="1" s="1"/>
  <c r="G296" i="1"/>
  <c r="G295" i="1" s="1"/>
  <c r="G331" i="1"/>
  <c r="G339" i="1"/>
  <c r="G354" i="1"/>
  <c r="G358" i="1"/>
  <c r="G362" i="1"/>
  <c r="H376" i="1"/>
  <c r="H379" i="1"/>
  <c r="H390" i="1"/>
  <c r="H389" i="1" s="1"/>
  <c r="H388" i="1" s="1"/>
  <c r="H387" i="1" s="1"/>
  <c r="H385" i="1" s="1"/>
  <c r="H384" i="1" s="1"/>
  <c r="G393" i="1"/>
  <c r="G392" i="1" s="1"/>
  <c r="G391" i="1" s="1"/>
  <c r="H408" i="1"/>
  <c r="H406" i="1" s="1"/>
  <c r="H412" i="1"/>
  <c r="H411" i="1" s="1"/>
  <c r="H410" i="1" s="1"/>
  <c r="H409" i="1" s="1"/>
  <c r="G422" i="1"/>
  <c r="G421" i="1" s="1"/>
  <c r="G420" i="1" s="1"/>
  <c r="H420" i="1" l="1"/>
  <c r="H281" i="1"/>
  <c r="E180" i="1"/>
  <c r="G383" i="1"/>
  <c r="G338" i="1"/>
  <c r="H398" i="1"/>
  <c r="H170" i="1"/>
  <c r="G94" i="1"/>
  <c r="H143" i="1"/>
  <c r="H79" i="1"/>
  <c r="E126" i="1"/>
  <c r="E104" i="1"/>
  <c r="E420" i="1"/>
  <c r="C319" i="1"/>
  <c r="D180" i="1"/>
  <c r="C104" i="1"/>
  <c r="E12" i="1"/>
  <c r="E11" i="1" s="1"/>
  <c r="C11" i="1"/>
  <c r="D319" i="1"/>
  <c r="E357" i="1"/>
  <c r="E356" i="1" s="1"/>
  <c r="E319" i="1" s="1"/>
  <c r="H357" i="1"/>
  <c r="H356" i="1" s="1"/>
  <c r="H321" i="1"/>
  <c r="H320" i="1" s="1"/>
  <c r="G321" i="1"/>
  <c r="G320" i="1" s="1"/>
  <c r="H247" i="1"/>
  <c r="H89" i="1"/>
  <c r="H230" i="1"/>
  <c r="H182" i="1"/>
  <c r="H193" i="1"/>
  <c r="F104" i="1"/>
  <c r="F478" i="1" s="1"/>
  <c r="G105" i="1"/>
  <c r="G166" i="1"/>
  <c r="G165" i="1" s="1"/>
  <c r="H199" i="1"/>
  <c r="H198" i="1" s="1"/>
  <c r="H181" i="1" s="1"/>
  <c r="H180" i="1" s="1"/>
  <c r="E153" i="1"/>
  <c r="H19" i="1"/>
  <c r="H12" i="1" s="1"/>
  <c r="H94" i="1"/>
  <c r="H166" i="1"/>
  <c r="H165" i="1" s="1"/>
  <c r="H153" i="1"/>
  <c r="D104" i="1"/>
  <c r="H106" i="1"/>
  <c r="H105" i="1" s="1"/>
  <c r="H75" i="1"/>
  <c r="H74" i="1" s="1"/>
  <c r="G27" i="1"/>
  <c r="H30" i="1"/>
  <c r="H28" i="1" s="1"/>
  <c r="H27" i="1" s="1"/>
  <c r="H264" i="1"/>
  <c r="G104" i="1"/>
  <c r="G11" i="1"/>
  <c r="H405" i="1"/>
  <c r="G357" i="1"/>
  <c r="G356" i="1" s="1"/>
  <c r="G281" i="1"/>
  <c r="H377" i="1"/>
  <c r="H371" i="1" s="1"/>
  <c r="H370" i="1" s="1"/>
  <c r="H319" i="1" s="1"/>
  <c r="G181" i="1"/>
  <c r="G180" i="1" s="1"/>
  <c r="C478" i="1" l="1"/>
  <c r="H383" i="1"/>
  <c r="D478" i="1"/>
  <c r="E478" i="1"/>
  <c r="G319" i="1"/>
  <c r="G478" i="1" s="1"/>
  <c r="H104" i="1"/>
  <c r="H11" i="1"/>
  <c r="H478" i="1" l="1"/>
</calcChain>
</file>

<file path=xl/sharedStrings.xml><?xml version="1.0" encoding="utf-8"?>
<sst xmlns="http://schemas.openxmlformats.org/spreadsheetml/2006/main" count="470" uniqueCount="252">
  <si>
    <t>Formato : PE-01</t>
  </si>
  <si>
    <t>AYUNTAMIENTO DE: EMILIANO ZAPATA, HGO</t>
  </si>
  <si>
    <t>ESTADO ANALITICO DEL EJERCICIO DEL PRESUPUESTO DE EGRESOS</t>
  </si>
  <si>
    <t>CLASIFICACION POR OBJETO DEL GASTO (CAPITULO Y CONCEPTO)</t>
  </si>
  <si>
    <t>PARTIDA</t>
  </si>
  <si>
    <t>EGRESOS</t>
  </si>
  <si>
    <t>SUBJERCICIO</t>
  </si>
  <si>
    <t>APROBADO</t>
  </si>
  <si>
    <t>AMPLIACION/ REDUCCIONES</t>
  </si>
  <si>
    <t>MODIFICADO</t>
  </si>
  <si>
    <t>DEVENGADO</t>
  </si>
  <si>
    <t>PAGADO</t>
  </si>
  <si>
    <t>SERVICIOS PERSONALES</t>
  </si>
  <si>
    <t>REPO</t>
  </si>
  <si>
    <t>Remuneraciones al Personal de carácter Transitorio</t>
  </si>
  <si>
    <t>Sueldos base al personal eventual</t>
  </si>
  <si>
    <t>Prima de vacaciones,dominical y gratificacion de fin de año</t>
  </si>
  <si>
    <t>Aguinaldos</t>
  </si>
  <si>
    <t>Otras Prestaciones Sociales y Económicas</t>
  </si>
  <si>
    <t>Prestaciones de haberes y retiro</t>
  </si>
  <si>
    <t>Liquidaciones</t>
  </si>
  <si>
    <t>Prestaciones contractuales</t>
  </si>
  <si>
    <t>Medicinas, Serv. Medico y Productos Farmaceuticos</t>
  </si>
  <si>
    <t>Canasta Basica</t>
  </si>
  <si>
    <t>Apoyo para gastos funerarios</t>
  </si>
  <si>
    <t>FUPO</t>
  </si>
  <si>
    <t>Remuneraciones al Personal de carácter Permanente</t>
  </si>
  <si>
    <t>Dietas</t>
  </si>
  <si>
    <t>Sueldos base al personal permanente</t>
  </si>
  <si>
    <t>Presidencia Municipal</t>
  </si>
  <si>
    <t>Oficialia Mayor</t>
  </si>
  <si>
    <t>Juzgado Municipal</t>
  </si>
  <si>
    <t>Ornato y Alumbrado Publico</t>
  </si>
  <si>
    <t>Tesoreria Municipal</t>
  </si>
  <si>
    <t>Obras Publicas</t>
  </si>
  <si>
    <t>Intendencia</t>
  </si>
  <si>
    <t>Secretaria Municipal</t>
  </si>
  <si>
    <t>Registro del Estado Familiar</t>
  </si>
  <si>
    <t>Reglamentos Municipales</t>
  </si>
  <si>
    <t>Informatica</t>
  </si>
  <si>
    <t>Agua Potable</t>
  </si>
  <si>
    <t>Servicio de Limpias</t>
  </si>
  <si>
    <t>Oficina de Espectaculos</t>
  </si>
  <si>
    <t>Desarrollo Rural</t>
  </si>
  <si>
    <t>Drenaje y Alcantarillado</t>
  </si>
  <si>
    <t>Desarrollo Deportivo</t>
  </si>
  <si>
    <t>Contraloria</t>
  </si>
  <si>
    <t>Desarrollo Social</t>
  </si>
  <si>
    <t>Comunicación Social</t>
  </si>
  <si>
    <t>Recursos  Humanos</t>
  </si>
  <si>
    <t>BIBLIOTECAS</t>
  </si>
  <si>
    <t>CATASTRO MUNICIPAL</t>
  </si>
  <si>
    <t>Honorarios asimilables o asalariados</t>
  </si>
  <si>
    <t>Remuneraciones Adicionales y Especiales</t>
  </si>
  <si>
    <t>Prima Vacacional</t>
  </si>
  <si>
    <t>Horas extraordinarias</t>
  </si>
  <si>
    <t>Compensaciones</t>
  </si>
  <si>
    <t>Cuotas para el Fondo de Ahorro y otras prestaciones</t>
  </si>
  <si>
    <t>Pago de estímulos a servidores públicos</t>
  </si>
  <si>
    <t>Estímulos</t>
  </si>
  <si>
    <t>FOMENTO MUNICIPAL</t>
  </si>
  <si>
    <t>D.I.F. Municipal</t>
  </si>
  <si>
    <t>Prima Vacacional (D.I.F.)</t>
  </si>
  <si>
    <t>Compensaciones (Personal de D.I.F.)</t>
  </si>
  <si>
    <t>Canasta Basica ()</t>
  </si>
  <si>
    <t>FORTAMUN-DF</t>
  </si>
  <si>
    <t>Primas de vacaciones, dominical y gratificación de fin de año</t>
  </si>
  <si>
    <t>FOFIS</t>
  </si>
  <si>
    <t>Medicinas, Serv. Medico y productos Farmaceuticos</t>
  </si>
  <si>
    <t>MATERIALES Y SUMINISTROS</t>
  </si>
  <si>
    <t>Materiales de Administración, Emisión de documentos y Artículos Oficiales</t>
  </si>
  <si>
    <t>Materiales, útiles y equipos menores de oficina</t>
  </si>
  <si>
    <t>Materiales y útiles de impresión y reproducción </t>
  </si>
  <si>
    <t>Material impreso e información digital</t>
  </si>
  <si>
    <t>Material de limpieza</t>
  </si>
  <si>
    <t>Alimentos y Utensilios</t>
  </si>
  <si>
    <t>Productos alimenticios para personas</t>
  </si>
  <si>
    <t>Utensilios para el servicio de alimentación</t>
  </si>
  <si>
    <t>Materiales y Artículos de Construcción y de reparación</t>
  </si>
  <si>
    <t>Material Electrico y electronico</t>
  </si>
  <si>
    <t>Materiales Complementarios</t>
  </si>
  <si>
    <t>Material para señalamiento</t>
  </si>
  <si>
    <t>Combustibles, Lubricantes y Aditivos</t>
  </si>
  <si>
    <t>Combustibles, lubricantes y aditivos</t>
  </si>
  <si>
    <t>Vestuario, Blancos, Prendas de Protección y Artículos Deportivos</t>
  </si>
  <si>
    <t>Vestuario y uniformes</t>
  </si>
  <si>
    <t>Prendas de seguridad y protección personal</t>
  </si>
  <si>
    <t>Herramientas, Refacciones y Accesorios menores</t>
  </si>
  <si>
    <t>Herramientas menores</t>
  </si>
  <si>
    <t>Refacciones y accesorios menores de maquinaria y otros equipos</t>
  </si>
  <si>
    <t>Alimentaciona internos</t>
  </si>
  <si>
    <t>Productos alimenticos para personal de entidades</t>
  </si>
  <si>
    <t xml:space="preserve"> </t>
  </si>
  <si>
    <t>Materiales y Articulos de Construcción y Reparación</t>
  </si>
  <si>
    <t>Material eléctrico y electrónico</t>
  </si>
  <si>
    <t>Combustible para vehiculos de Seguridad Publica</t>
  </si>
  <si>
    <t>Combustible para vehiculos de Proteccion Civil</t>
  </si>
  <si>
    <t>Combustible para vehiculos de Presidencia (Uso Oficial)</t>
  </si>
  <si>
    <t>Herramientas,Refacciones y Aceesorios Menores</t>
  </si>
  <si>
    <t>Pago de diversos gastos del area de Seguridad Publica</t>
  </si>
  <si>
    <t>Pago de diversos gastos del area de Proteccion Civil</t>
  </si>
  <si>
    <t>Materiales, útiles y equipos menores de tecnologías de información y comunicaciones</t>
  </si>
  <si>
    <t>Insumos Impresora</t>
  </si>
  <si>
    <t>Insumos Fotocopiadora</t>
  </si>
  <si>
    <t>SERVICIOS GENERALES</t>
  </si>
  <si>
    <t>Servicios Básicos</t>
  </si>
  <si>
    <t>Energía eléctrica</t>
  </si>
  <si>
    <t>Agua</t>
  </si>
  <si>
    <t>Reparacion y Mantenimiento de Redes de agua potable</t>
  </si>
  <si>
    <t>Telefonía tradicional</t>
  </si>
  <si>
    <t>Telefonia Celular</t>
  </si>
  <si>
    <t>Servicios de acceso de Internet, redes y procesamiento de información</t>
  </si>
  <si>
    <t>Servicios Integrales y otros servicios</t>
  </si>
  <si>
    <t>Servicios de Arrendamiento</t>
  </si>
  <si>
    <t>Arrendamiento de edificios</t>
  </si>
  <si>
    <t>Arrendamientos de mobiliario</t>
  </si>
  <si>
    <t>Servicios Profesionales, Cientificos, Tecnicos y Otros Servicios</t>
  </si>
  <si>
    <t>Servicio de consultoria</t>
  </si>
  <si>
    <t>Servicio de Capacitacion</t>
  </si>
  <si>
    <t>Servicios Financiarios, Bancarios y Comerciales</t>
  </si>
  <si>
    <t>Fletes y maniobras</t>
  </si>
  <si>
    <t>Servicios de Instalación, Reparación, Mantenimiento y Conservación</t>
  </si>
  <si>
    <t>Conservación y mantenimiento menor de inmuebles</t>
  </si>
  <si>
    <t>Reparacion y Mantenimiento de parques y jardines</t>
  </si>
  <si>
    <t>Reparacion y Mantenimiento de Calles y puentes</t>
  </si>
  <si>
    <t>Reparacion y Mantenimiento de panteones</t>
  </si>
  <si>
    <t>Reparacion y Mantenimiento de campos deportivos</t>
  </si>
  <si>
    <t>Reparacion y mantenimiento de edificios</t>
  </si>
  <si>
    <t>Reparacion y mantenimiento de drenaje</t>
  </si>
  <si>
    <t>Reparacion y mantenimiento de otros muebles</t>
  </si>
  <si>
    <t>Reparacion y mantenimiento de Relleno Sanitario</t>
  </si>
  <si>
    <t>Reparacion y mantenimiento de red de alumbrado publico</t>
  </si>
  <si>
    <t>Instalacion y Reparacion y Mantenimiento de mobiliario y equipo de administracion, educacional y recreativo</t>
  </si>
  <si>
    <t>Reparacion y mantenimiento de mobiliario y equipo de oficina</t>
  </si>
  <si>
    <t>Reparacion y mantenimiento de equipo de computo</t>
  </si>
  <si>
    <t>Reparación y mantenimiento de equipo de transporte</t>
  </si>
  <si>
    <t>Servicio de lavanderia</t>
  </si>
  <si>
    <t>Servicios de Comunicación Social y Publicidad</t>
  </si>
  <si>
    <t>Difusión por radio, televisión y otros medios de mensajes sobre programas y actividades gubernamentales</t>
  </si>
  <si>
    <t>Prensa y Publicidad</t>
  </si>
  <si>
    <t>Impresiones y publicaciones oficiales</t>
  </si>
  <si>
    <t>Servicios de revelado de fotografías</t>
  </si>
  <si>
    <t>Servicios de Traslado y Viáticos</t>
  </si>
  <si>
    <t>Viáticos en el país</t>
  </si>
  <si>
    <t>Otros servicios de traslado y hospedaje</t>
  </si>
  <si>
    <t>Servicios Oficiales</t>
  </si>
  <si>
    <t>Gastos de ceremonial</t>
  </si>
  <si>
    <t>Gastos de orden social y cultural</t>
  </si>
  <si>
    <t>Congresos y convenciones</t>
  </si>
  <si>
    <t>Exposiciones</t>
  </si>
  <si>
    <t>Gastos de representación</t>
  </si>
  <si>
    <t>Otros servicios Generales</t>
  </si>
  <si>
    <t>penas, multas accesorios judiciales</t>
  </si>
  <si>
    <t>Pago de CNA</t>
  </si>
  <si>
    <t>Gastos de Orden  Social  y Cultural</t>
  </si>
  <si>
    <t>Gastos de Orden Social</t>
  </si>
  <si>
    <t>Impuesto sobre nomina</t>
  </si>
  <si>
    <t xml:space="preserve">FOMENTO MUNICIPAL </t>
  </si>
  <si>
    <t>Arrendamiento de maquinaria, otros equipos y herramientas</t>
  </si>
  <si>
    <t>Relleno Sanitario</t>
  </si>
  <si>
    <t>Impuesto Sobre nomina</t>
  </si>
  <si>
    <t>Mantenimiento de Redes de Agua Potable</t>
  </si>
  <si>
    <t>Materiales para Cloracion de Agua Potable</t>
  </si>
  <si>
    <t>Pago de derechos de Consumo CNA</t>
  </si>
  <si>
    <t>Pago de Cuotas CEEA</t>
  </si>
  <si>
    <t>Servicios de telecomunicaciones y satélites</t>
  </si>
  <si>
    <t>Reparacion y mantenimiento de red de drenaje sanitario</t>
  </si>
  <si>
    <t>Instalación, reparación y mantenimiento de equipo de computo y tecnologías dela información.</t>
  </si>
  <si>
    <t>Instalacion de Red</t>
  </si>
  <si>
    <t>Reparacion y mantenimientode equipo de fotocopiado</t>
  </si>
  <si>
    <t>PROYECTO INSTANCIA DE LA MUJER</t>
  </si>
  <si>
    <t>Instancia municipal para las mujeres</t>
  </si>
  <si>
    <t>IMPUESTO SOBRE AUTOMOVILES NUEVOS</t>
  </si>
  <si>
    <t>IMPUESTO ESPECIAL SOBRE PRODUCCION Y SERVICIOS</t>
  </si>
  <si>
    <t>INCENTIVOS A LA VENTA FINAL DE GASOLINA Y DIESEL</t>
  </si>
  <si>
    <t>COMPESANCIONES IMPUESTOS SOBRE AUTOMOVILES NUEVOS</t>
  </si>
  <si>
    <t>TRANSFERENCIAS, ASIGNACIONES, SUBSIDIOS Y OTRAS AYUDAS</t>
  </si>
  <si>
    <t>Ayudas Sociales</t>
  </si>
  <si>
    <t>Ayudas sociales a personas</t>
  </si>
  <si>
    <t>Ayudas Funerales</t>
  </si>
  <si>
    <t>Apoyo a personas de escasos recursos</t>
  </si>
  <si>
    <t>Ayudas actividades deportivas</t>
  </si>
  <si>
    <t>Becas y otras ayudas para programas de capacitación</t>
  </si>
  <si>
    <t>Ayudas sociales a instituciones de enseñanza</t>
  </si>
  <si>
    <t>Instituciones culturales</t>
  </si>
  <si>
    <t>Educación Básica</t>
  </si>
  <si>
    <t>Educación Medio Superior</t>
  </si>
  <si>
    <t>Ayudas sociales a cooperativas</t>
  </si>
  <si>
    <t>Apoyo Sector Salud</t>
  </si>
  <si>
    <t>Apoyo Comunidades</t>
  </si>
  <si>
    <t>Actividades Civicas y Culturales</t>
  </si>
  <si>
    <t>Apoyo a Instituciones asociaciones y/o grupos</t>
  </si>
  <si>
    <t>D.I.F.Municipal</t>
  </si>
  <si>
    <t>Dontativos a instituciones de beneficiencia</t>
  </si>
  <si>
    <t>Ayudas sociales a instituciones sin fines de lucro</t>
  </si>
  <si>
    <t>Apoyo a la Subprocuraduria de la defensa del menor</t>
  </si>
  <si>
    <t>Apoyo al CRIRH</t>
  </si>
  <si>
    <t>Apoyo al Hospital del Niño D.I.F.</t>
  </si>
  <si>
    <t>Pensiones y Jubilaciones</t>
  </si>
  <si>
    <t>Jubilaciones</t>
  </si>
  <si>
    <t>Becas y ayudas a otros programas de capacitación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</si>
  <si>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</si>
  <si>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</si>
  <si>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</si>
  <si>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</si>
  <si>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</si>
  <si>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Vehículo y équipo de transporte</t>
  </si>
  <si>
    <t>Automóviles y camiones</t>
  </si>
  <si>
    <t xml:space="preserve">INSTANCIA DE LA MUJER </t>
  </si>
  <si>
    <t>BIENES INMUEBLES</t>
  </si>
  <si>
    <t>FISM</t>
  </si>
  <si>
    <t>Vehiculos y equipo de transporte</t>
  </si>
  <si>
    <t>Motocicletas</t>
  </si>
  <si>
    <t>Activos Intangibles</t>
  </si>
  <si>
    <t>Sotfware</t>
  </si>
  <si>
    <t>INVERSIÓN PÚBLICA</t>
  </si>
  <si>
    <t>Obra Pública en bienes de dominio público</t>
  </si>
  <si>
    <t>Edificacio no habitacional</t>
  </si>
  <si>
    <t>FAIP(FONDO EN APOYO EN INFRESTRUCTURA Y PRODUCTIVIDAD)</t>
  </si>
  <si>
    <t>Edificacion no habitacional</t>
  </si>
  <si>
    <t>Edificacion  habitacional</t>
  </si>
  <si>
    <t>TECHUMBRES</t>
  </si>
  <si>
    <t>CONSTRUCCION DE PAVIMENTO EN CALLE AURELIO MARIN HUASO</t>
  </si>
  <si>
    <t>CONSTRUCCION DE RED ELECTRICA EN CALLE GUERRERO</t>
  </si>
  <si>
    <t>CONSTRUCCION DE RED ELECTRICA EN COLONIA LA PALMA</t>
  </si>
  <si>
    <t>CONSTRUCCION DE LOSA DE CONCRETO ARMADO</t>
  </si>
  <si>
    <t>CONSTRUCCION DE LOSA DE CONCRETO ARMADO (SANTA CECILIA)</t>
  </si>
  <si>
    <t>CONSTRUCCION DE LOSA DE CONCRETO ARMADO PRIMERA ETAPA</t>
  </si>
  <si>
    <t>PENDIENTE POR AUTORIZAR</t>
  </si>
  <si>
    <t>APORTACION DE BENEFICIARIOS  DE RED ELECTRICA</t>
  </si>
  <si>
    <t>FONDO FORTALECE</t>
  </si>
  <si>
    <t>Edificación no habitacional</t>
  </si>
  <si>
    <t>PAVIMENTACION HIDRAULICA DE CALLE CORREGIDORA Y CALLE MORELOS</t>
  </si>
  <si>
    <t>PAVIMENTACION EN COLONIA LOS REYES</t>
  </si>
  <si>
    <t>PAVIMENTACION EN CALLE HIDALGO (CERRADA HIDALGO Y GUERRERO)</t>
  </si>
  <si>
    <t>PAVIMENTACION EN CALLE HIDALGO ACCESO PRINCIPAL</t>
  </si>
  <si>
    <t>REHABILITACION DE ESPACIOS DEPORTIVOS EN JARDIN DE NIÑOS FRANCISCO NOBLE DIAZ</t>
  </si>
  <si>
    <t>REHABILITACION DE ESPACIOS DEPORTIVOS EN JARDIN DE NIÑOS HIMNO NACIONAL MEXICANO</t>
  </si>
  <si>
    <t>REHABILITACION DE ESPACIOS DEPORTIVOS EN JARDIN DE NIÑOS EX HACIENDA DE LORETO</t>
  </si>
  <si>
    <t>FONDO DE CONTINGENCIAS ECONOMICAS</t>
  </si>
  <si>
    <t>Techado de Escuela Primaria Jose Vasconcelos</t>
  </si>
  <si>
    <t>Construccion de obras de ubanizacion</t>
  </si>
  <si>
    <t>FOPEDEP</t>
  </si>
  <si>
    <t>OBRAS FODEPED 2015</t>
  </si>
  <si>
    <t>Deuda Publica</t>
  </si>
  <si>
    <t>Adeudos de ejercicios fiscales anteriores</t>
  </si>
  <si>
    <t>Adefas</t>
  </si>
  <si>
    <t>GRAN TOTAL</t>
  </si>
  <si>
    <t>Otras prestaciones contractuales</t>
  </si>
  <si>
    <t>ECOLOGIA</t>
  </si>
  <si>
    <t>FEIEFF</t>
  </si>
  <si>
    <t>MULTAS COLABORACION ADMVA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</si>
</sst>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0\ _€"/>
    <numFmt numFmtId="165" formatCode="#,##0.0"/>
    <numFmt numFmtId="166" formatCode="#,##0.00000000000"/>
    <numFmt numFmtId="167" formatCode="_(* #,##0.00_);_(* \(#,##0.00\);_(* &quot;-&quot;??_);_(@_)"/>
    <numFmt numFmtId="168" formatCode="&quot;$&quot;#,##0.00"/>
    <numFmt numFmtId="169" formatCode="#,##0.0000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b/>
      <i/>
      <u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 val="double"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/>
  </cellStyleXfs>
  <cellXfs count="114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17" fontId="2" fillId="2" borderId="0" xfId="0" applyNumberFormat="1" applyFont="1" applyFill="1"/>
    <xf numFmtId="0" fontId="0" fillId="2" borderId="0" xfId="0" applyFill="1" applyBorder="1"/>
    <xf numFmtId="0" fontId="8" fillId="4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vertical="center" wrapText="1"/>
    </xf>
    <xf numFmtId="164" fontId="9" fillId="5" borderId="7" xfId="0" applyNumberFormat="1" applyFont="1" applyFill="1" applyBorder="1" applyAlignment="1">
      <alignment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164" fontId="9" fillId="3" borderId="8" xfId="0" applyNumberFormat="1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justify" vertical="center" wrapText="1"/>
    </xf>
    <xf numFmtId="164" fontId="9" fillId="0" borderId="8" xfId="0" applyNumberFormat="1" applyFont="1" applyFill="1" applyBorder="1" applyAlignment="1">
      <alignment vertical="center" wrapText="1"/>
    </xf>
    <xf numFmtId="0" fontId="11" fillId="6" borderId="8" xfId="0" applyFont="1" applyFill="1" applyBorder="1" applyAlignment="1">
      <alignment horizontal="justify" vertical="center" wrapText="1"/>
    </xf>
    <xf numFmtId="164" fontId="11" fillId="6" borderId="8" xfId="0" applyNumberFormat="1" applyFont="1" applyFill="1" applyBorder="1" applyAlignment="1">
      <alignment vertical="center" wrapText="1"/>
    </xf>
    <xf numFmtId="164" fontId="11" fillId="2" borderId="8" xfId="0" applyNumberFormat="1" applyFont="1" applyFill="1" applyBorder="1" applyAlignment="1">
      <alignment vertical="center" wrapText="1"/>
    </xf>
    <xf numFmtId="0" fontId="9" fillId="6" borderId="8" xfId="0" applyFont="1" applyFill="1" applyBorder="1" applyAlignment="1">
      <alignment horizontal="justify" vertical="center" wrapText="1"/>
    </xf>
    <xf numFmtId="164" fontId="10" fillId="6" borderId="8" xfId="0" applyNumberFormat="1" applyFont="1" applyFill="1" applyBorder="1" applyAlignment="1">
      <alignment vertical="center" wrapText="1"/>
    </xf>
    <xf numFmtId="0" fontId="11" fillId="6" borderId="9" xfId="0" applyFont="1" applyFill="1" applyBorder="1" applyAlignment="1">
      <alignment horizontal="justify" vertical="center" wrapText="1"/>
    </xf>
    <xf numFmtId="164" fontId="9" fillId="6" borderId="8" xfId="0" applyNumberFormat="1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justify" vertical="center" wrapText="1"/>
    </xf>
    <xf numFmtId="0" fontId="9" fillId="0" borderId="8" xfId="0" applyFont="1" applyFill="1" applyBorder="1" applyAlignment="1">
      <alignment vertical="center" wrapText="1"/>
    </xf>
    <xf numFmtId="164" fontId="10" fillId="0" borderId="8" xfId="0" applyNumberFormat="1" applyFont="1" applyFill="1" applyBorder="1" applyAlignment="1">
      <alignment vertical="center" wrapText="1"/>
    </xf>
    <xf numFmtId="164" fontId="10" fillId="2" borderId="8" xfId="0" applyNumberFormat="1" applyFont="1" applyFill="1" applyBorder="1" applyAlignment="1">
      <alignment vertical="center" wrapText="1"/>
    </xf>
    <xf numFmtId="164" fontId="9" fillId="2" borderId="8" xfId="0" applyNumberFormat="1" applyFont="1" applyFill="1" applyBorder="1" applyAlignment="1">
      <alignment vertical="center" wrapText="1"/>
    </xf>
    <xf numFmtId="0" fontId="11" fillId="6" borderId="0" xfId="0" applyFont="1" applyFill="1" applyBorder="1" applyAlignment="1">
      <alignment horizontal="justify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justify" vertical="center" wrapText="1"/>
    </xf>
    <xf numFmtId="164" fontId="9" fillId="4" borderId="8" xfId="0" applyNumberFormat="1" applyFont="1" applyFill="1" applyBorder="1" applyAlignment="1">
      <alignment vertical="center" wrapText="1"/>
    </xf>
    <xf numFmtId="0" fontId="0" fillId="6" borderId="0" xfId="0" applyFill="1"/>
    <xf numFmtId="0" fontId="11" fillId="2" borderId="8" xfId="0" applyFont="1" applyFill="1" applyBorder="1" applyAlignment="1">
      <alignment horizontal="justify" vertical="center" wrapText="1"/>
    </xf>
    <xf numFmtId="0" fontId="9" fillId="2" borderId="8" xfId="0" applyFont="1" applyFill="1" applyBorder="1" applyAlignment="1">
      <alignment horizontal="justify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justify" vertical="center" wrapText="1"/>
    </xf>
    <xf numFmtId="164" fontId="9" fillId="7" borderId="8" xfId="0" applyNumberFormat="1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164" fontId="12" fillId="2" borderId="8" xfId="0" applyNumberFormat="1" applyFont="1" applyFill="1" applyBorder="1" applyAlignment="1">
      <alignment vertical="center" wrapText="1"/>
    </xf>
    <xf numFmtId="4" fontId="9" fillId="2" borderId="8" xfId="0" applyNumberFormat="1" applyFont="1" applyFill="1" applyBorder="1" applyAlignment="1">
      <alignment vertical="center" wrapText="1"/>
    </xf>
    <xf numFmtId="165" fontId="9" fillId="6" borderId="8" xfId="0" applyNumberFormat="1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justify" vertical="center" wrapText="1"/>
    </xf>
    <xf numFmtId="164" fontId="11" fillId="0" borderId="8" xfId="0" applyNumberFormat="1" applyFont="1" applyFill="1" applyBorder="1" applyAlignment="1">
      <alignment vertical="center" wrapText="1"/>
    </xf>
    <xf numFmtId="0" fontId="10" fillId="5" borderId="8" xfId="0" applyFont="1" applyFill="1" applyBorder="1" applyAlignment="1">
      <alignment vertical="center" wrapText="1"/>
    </xf>
    <xf numFmtId="164" fontId="9" fillId="5" borderId="8" xfId="0" applyNumberFormat="1" applyFont="1" applyFill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4" fontId="0" fillId="2" borderId="0" xfId="0" applyNumberFormat="1" applyFill="1"/>
    <xf numFmtId="166" fontId="0" fillId="2" borderId="0" xfId="0" applyNumberFormat="1" applyFill="1"/>
    <xf numFmtId="0" fontId="11" fillId="0" borderId="8" xfId="0" applyFont="1" applyFill="1" applyBorder="1" applyAlignment="1">
      <alignment horizontal="center" vertical="center" wrapText="1"/>
    </xf>
    <xf numFmtId="164" fontId="12" fillId="6" borderId="8" xfId="0" applyNumberFormat="1" applyFont="1" applyFill="1" applyBorder="1" applyAlignment="1">
      <alignment vertical="center" wrapText="1"/>
    </xf>
    <xf numFmtId="164" fontId="9" fillId="8" borderId="8" xfId="0" applyNumberFormat="1" applyFont="1" applyFill="1" applyBorder="1" applyAlignment="1">
      <alignment vertical="center" wrapText="1"/>
    </xf>
    <xf numFmtId="164" fontId="10" fillId="4" borderId="8" xfId="0" applyNumberFormat="1" applyFont="1" applyFill="1" applyBorder="1" applyAlignment="1">
      <alignment vertical="center" wrapText="1"/>
    </xf>
    <xf numFmtId="0" fontId="13" fillId="4" borderId="8" xfId="0" applyFont="1" applyFill="1" applyBorder="1" applyAlignment="1">
      <alignment horizontal="justify" vertical="center" wrapText="1"/>
    </xf>
    <xf numFmtId="164" fontId="10" fillId="8" borderId="8" xfId="0" applyNumberFormat="1" applyFont="1" applyFill="1" applyBorder="1" applyAlignment="1">
      <alignment vertical="center" wrapText="1"/>
    </xf>
    <xf numFmtId="164" fontId="11" fillId="4" borderId="8" xfId="0" applyNumberFormat="1" applyFont="1" applyFill="1" applyBorder="1" applyAlignment="1">
      <alignment vertical="center" wrapText="1"/>
    </xf>
    <xf numFmtId="164" fontId="11" fillId="8" borderId="8" xfId="0" applyNumberFormat="1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justify" vertical="center" wrapText="1"/>
    </xf>
    <xf numFmtId="0" fontId="9" fillId="5" borderId="8" xfId="0" applyFont="1" applyFill="1" applyBorder="1" applyAlignment="1">
      <alignment horizontal="justify" vertical="center" wrapText="1"/>
    </xf>
    <xf numFmtId="0" fontId="14" fillId="0" borderId="8" xfId="0" applyFont="1" applyFill="1" applyBorder="1" applyAlignment="1">
      <alignment horizontal="justify" vertical="center" wrapText="1"/>
    </xf>
    <xf numFmtId="0" fontId="15" fillId="0" borderId="8" xfId="0" applyFont="1" applyFill="1" applyBorder="1" applyAlignment="1">
      <alignment horizontal="justify" vertical="center" wrapText="1"/>
    </xf>
    <xf numFmtId="0" fontId="16" fillId="0" borderId="8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vertical="center" wrapText="1"/>
    </xf>
    <xf numFmtId="164" fontId="17" fillId="0" borderId="8" xfId="0" applyNumberFormat="1" applyFont="1" applyFill="1" applyBorder="1" applyAlignment="1">
      <alignment vertical="center" wrapText="1"/>
    </xf>
    <xf numFmtId="164" fontId="17" fillId="2" borderId="8" xfId="0" applyNumberFormat="1" applyFont="1" applyFill="1" applyBorder="1" applyAlignment="1">
      <alignment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9" fillId="2" borderId="0" xfId="2" applyFont="1" applyFill="1" applyBorder="1" applyAlignment="1">
      <alignment vertical="center" wrapText="1"/>
    </xf>
    <xf numFmtId="43" fontId="19" fillId="2" borderId="8" xfId="1" applyFont="1" applyFill="1" applyBorder="1" applyAlignment="1">
      <alignment vertical="center" wrapText="1"/>
    </xf>
    <xf numFmtId="0" fontId="19" fillId="2" borderId="8" xfId="2" applyFont="1" applyFill="1" applyBorder="1" applyAlignment="1">
      <alignment vertical="center" wrapText="1"/>
    </xf>
    <xf numFmtId="4" fontId="19" fillId="2" borderId="8" xfId="2" applyNumberFormat="1" applyFont="1" applyFill="1" applyBorder="1" applyAlignment="1">
      <alignment vertical="center" wrapText="1"/>
    </xf>
    <xf numFmtId="0" fontId="20" fillId="0" borderId="8" xfId="0" applyFont="1" applyFill="1" applyBorder="1" applyAlignment="1">
      <alignment horizontal="justify" vertical="center" wrapText="1"/>
    </xf>
    <xf numFmtId="0" fontId="15" fillId="8" borderId="8" xfId="0" applyFont="1" applyFill="1" applyBorder="1" applyAlignment="1">
      <alignment vertical="center" wrapText="1"/>
    </xf>
    <xf numFmtId="167" fontId="15" fillId="8" borderId="8" xfId="1" applyNumberFormat="1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167" fontId="15" fillId="0" borderId="8" xfId="1" applyNumberFormat="1" applyFont="1" applyBorder="1" applyAlignment="1">
      <alignment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vertical="center" wrapText="1"/>
    </xf>
    <xf numFmtId="167" fontId="21" fillId="9" borderId="8" xfId="1" applyNumberFormat="1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vertical="center" wrapText="1"/>
    </xf>
    <xf numFmtId="167" fontId="21" fillId="0" borderId="8" xfId="1" applyNumberFormat="1" applyFont="1" applyFill="1" applyBorder="1" applyAlignment="1">
      <alignment vertical="center" wrapText="1"/>
    </xf>
    <xf numFmtId="0" fontId="21" fillId="0" borderId="8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justify" vertical="center" wrapText="1"/>
    </xf>
    <xf numFmtId="168" fontId="23" fillId="0" borderId="8" xfId="0" applyNumberFormat="1" applyFont="1" applyFill="1" applyBorder="1" applyAlignment="1">
      <alignment horizontal="center" vertical="center" wrapText="1"/>
    </xf>
    <xf numFmtId="168" fontId="24" fillId="2" borderId="0" xfId="0" applyNumberFormat="1" applyFont="1" applyFill="1"/>
    <xf numFmtId="169" fontId="0" fillId="2" borderId="0" xfId="0" applyNumberFormat="1" applyFill="1"/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7" fontId="6" fillId="3" borderId="4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justify" vertical="center" wrapText="1"/>
    </xf>
    <xf numFmtId="164" fontId="11" fillId="10" borderId="8" xfId="0" applyNumberFormat="1" applyFont="1" applyFill="1" applyBorder="1" applyAlignment="1">
      <alignment vertical="center" wrapText="1"/>
    </xf>
    <xf numFmtId="4" fontId="19" fillId="10" borderId="8" xfId="2" applyNumberFormat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466725</xdr:colOff>
      <xdr:row>181</xdr:row>
      <xdr:rowOff>180975</xdr:rowOff>
    </xdr:from>
    <xdr:ext cx="184731" cy="264560"/>
    <xdr:sp macro="" textlink="">
      <xdr:nvSpPr>
        <xdr:cNvPr id="2" name="CuadroTexto 1"/>
        <xdr:cNvSpPr txBox="1"/>
      </xdr:nvSpPr>
      <xdr:spPr>
        <a:xfrm>
          <a:off x="10725150" y="36823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5"/>
  <sheetViews>
    <sheetView tabSelected="1" topLeftCell="A7" zoomScaleNormal="100" zoomScalePageLayoutView="136" workbookViewId="0">
      <pane xSplit="2" ySplit="5" topLeftCell="C438" activePane="bottomRight" state="frozen"/>
      <selection activeCell="A7" sqref="A7"/>
      <selection pane="topRight" activeCell="C7" sqref="C7"/>
      <selection pane="bottomLeft" activeCell="A12" sqref="A12"/>
      <selection pane="bottomRight" activeCell="I443" sqref="I443"/>
    </sheetView>
  </sheetViews>
  <sheetFormatPr baseColWidth="10" defaultRowHeight="15" x14ac:dyDescent="0.25"/>
  <cols>
    <col min="1" max="1" width="11.7109375" style="1" bestFit="1" customWidth="1"/>
    <col min="2" max="2" width="45.85546875" style="3" customWidth="1"/>
    <col min="3" max="3" width="19.5703125" style="3" bestFit="1" customWidth="1"/>
    <col min="4" max="4" width="14.85546875" style="3" customWidth="1"/>
    <col min="5" max="5" width="15.42578125" style="3" customWidth="1"/>
    <col min="6" max="6" width="15" style="3" customWidth="1"/>
    <col min="7" max="7" width="14" style="3" customWidth="1"/>
    <col min="8" max="8" width="17.42578125" style="3" customWidth="1"/>
    <col min="9" max="9" width="17.28515625" style="3" bestFit="1" customWidth="1"/>
    <col min="10" max="10" width="18" style="3" bestFit="1" customWidth="1"/>
    <col min="11" max="16384" width="11.42578125" style="3"/>
  </cols>
  <sheetData>
    <row r="2" spans="1:8" x14ac:dyDescent="0.25">
      <c r="B2" s="2" t="s">
        <v>0</v>
      </c>
    </row>
    <row r="3" spans="1:8" x14ac:dyDescent="0.25">
      <c r="B3" s="2"/>
    </row>
    <row r="4" spans="1:8" x14ac:dyDescent="0.25">
      <c r="B4" s="4"/>
      <c r="C4" s="4"/>
      <c r="D4" s="4"/>
      <c r="E4" s="4"/>
      <c r="F4" s="4"/>
      <c r="G4" s="4"/>
      <c r="H4" s="5">
        <v>42064</v>
      </c>
    </row>
    <row r="5" spans="1:8" x14ac:dyDescent="0.25">
      <c r="A5" s="95" t="s">
        <v>1</v>
      </c>
      <c r="B5" s="96"/>
      <c r="C5" s="96"/>
      <c r="D5" s="96"/>
      <c r="E5" s="96"/>
      <c r="F5" s="96"/>
      <c r="G5" s="96"/>
      <c r="H5" s="97"/>
    </row>
    <row r="6" spans="1:8" x14ac:dyDescent="0.25">
      <c r="A6" s="98" t="s">
        <v>2</v>
      </c>
      <c r="B6" s="99"/>
      <c r="C6" s="99"/>
      <c r="D6" s="99"/>
      <c r="E6" s="99"/>
      <c r="F6" s="99"/>
      <c r="G6" s="99"/>
      <c r="H6" s="100"/>
    </row>
    <row r="7" spans="1:8" x14ac:dyDescent="0.25">
      <c r="A7" s="101" t="s">
        <v>3</v>
      </c>
      <c r="B7" s="102"/>
      <c r="C7" s="102"/>
      <c r="D7" s="102"/>
      <c r="E7" s="102"/>
      <c r="F7" s="102"/>
      <c r="G7" s="102"/>
      <c r="H7" s="103"/>
    </row>
    <row r="8" spans="1:8" s="6" customFormat="1" ht="15.75" thickBot="1" x14ac:dyDescent="0.3">
      <c r="A8" s="104">
        <v>42735</v>
      </c>
      <c r="B8" s="105"/>
      <c r="C8" s="105"/>
      <c r="D8" s="105"/>
      <c r="E8" s="105"/>
      <c r="F8" s="105"/>
      <c r="G8" s="105"/>
      <c r="H8" s="106"/>
    </row>
    <row r="9" spans="1:8" s="6" customFormat="1" ht="15.75" thickBot="1" x14ac:dyDescent="0.3">
      <c r="A9" s="107" t="s">
        <v>4</v>
      </c>
      <c r="B9" s="107"/>
      <c r="C9" s="108" t="s">
        <v>5</v>
      </c>
      <c r="D9" s="108"/>
      <c r="E9" s="108"/>
      <c r="F9" s="108"/>
      <c r="G9" s="108"/>
      <c r="H9" s="109" t="s">
        <v>6</v>
      </c>
    </row>
    <row r="10" spans="1:8" ht="39.75" customHeight="1" thickBot="1" x14ac:dyDescent="0.3">
      <c r="A10" s="107"/>
      <c r="B10" s="107"/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109"/>
    </row>
    <row r="11" spans="1:8" x14ac:dyDescent="0.25">
      <c r="A11" s="8">
        <v>1000</v>
      </c>
      <c r="B11" s="9" t="s">
        <v>12</v>
      </c>
      <c r="C11" s="10">
        <f t="shared" ref="C11:H11" si="0">C12+C27+C89+C94+C74</f>
        <v>17041921.100000001</v>
      </c>
      <c r="D11" s="10">
        <f t="shared" si="0"/>
        <v>-131295.57999999999</v>
      </c>
      <c r="E11" s="10">
        <f t="shared" si="0"/>
        <v>16910625.52</v>
      </c>
      <c r="F11" s="10">
        <f t="shared" si="0"/>
        <v>16910555.519999996</v>
      </c>
      <c r="G11" s="10">
        <f t="shared" si="0"/>
        <v>16910555.519999996</v>
      </c>
      <c r="H11" s="10">
        <f t="shared" si="0"/>
        <v>70</v>
      </c>
    </row>
    <row r="12" spans="1:8" x14ac:dyDescent="0.25">
      <c r="A12" s="11"/>
      <c r="B12" s="12" t="s">
        <v>13</v>
      </c>
      <c r="C12" s="13">
        <f t="shared" ref="C12:H12" si="1">C15+C19+C17+C13</f>
        <v>225983</v>
      </c>
      <c r="D12" s="13">
        <f t="shared" si="1"/>
        <v>1564425.4</v>
      </c>
      <c r="E12" s="13">
        <f t="shared" si="1"/>
        <v>1790408.4000000001</v>
      </c>
      <c r="F12" s="13">
        <f t="shared" si="1"/>
        <v>1790408.4000000001</v>
      </c>
      <c r="G12" s="13">
        <f t="shared" si="1"/>
        <v>1790408.4000000001</v>
      </c>
      <c r="H12" s="13">
        <f t="shared" si="1"/>
        <v>0</v>
      </c>
    </row>
    <row r="13" spans="1:8" x14ac:dyDescent="0.25">
      <c r="A13" s="14">
        <v>1100</v>
      </c>
      <c r="B13" s="25" t="s">
        <v>26</v>
      </c>
      <c r="C13" s="26">
        <f>C14</f>
        <v>0</v>
      </c>
      <c r="D13" s="26">
        <f t="shared" ref="D13:H13" si="2">D14</f>
        <v>574986.03</v>
      </c>
      <c r="E13" s="26">
        <f t="shared" si="2"/>
        <v>574986.03</v>
      </c>
      <c r="F13" s="26">
        <f t="shared" si="2"/>
        <v>574986.03</v>
      </c>
      <c r="G13" s="26">
        <f t="shared" si="2"/>
        <v>574986.03</v>
      </c>
      <c r="H13" s="26">
        <f t="shared" si="2"/>
        <v>0</v>
      </c>
    </row>
    <row r="14" spans="1:8" x14ac:dyDescent="0.25">
      <c r="A14" s="14">
        <v>11200</v>
      </c>
      <c r="B14" s="17" t="s">
        <v>27</v>
      </c>
      <c r="C14" s="18">
        <v>0</v>
      </c>
      <c r="D14" s="18">
        <v>574986.03</v>
      </c>
      <c r="E14" s="18">
        <f>C14+D14</f>
        <v>574986.03</v>
      </c>
      <c r="F14" s="19">
        <v>574986.03</v>
      </c>
      <c r="G14" s="18">
        <f>F14</f>
        <v>574986.03</v>
      </c>
      <c r="H14" s="18">
        <f>E14-G14</f>
        <v>0</v>
      </c>
    </row>
    <row r="15" spans="1:8" x14ac:dyDescent="0.25">
      <c r="A15" s="14">
        <v>1200</v>
      </c>
      <c r="B15" s="15" t="s">
        <v>14</v>
      </c>
      <c r="C15" s="16">
        <f t="shared" ref="C15:H15" si="3">C16</f>
        <v>10983</v>
      </c>
      <c r="D15" s="16">
        <f t="shared" si="3"/>
        <v>-5913</v>
      </c>
      <c r="E15" s="16">
        <f t="shared" si="3"/>
        <v>5070</v>
      </c>
      <c r="F15" s="16">
        <f t="shared" si="3"/>
        <v>5070</v>
      </c>
      <c r="G15" s="16">
        <f t="shared" si="3"/>
        <v>5070</v>
      </c>
      <c r="H15" s="16">
        <f t="shared" si="3"/>
        <v>0</v>
      </c>
    </row>
    <row r="16" spans="1:8" x14ac:dyDescent="0.25">
      <c r="A16" s="14">
        <v>12200</v>
      </c>
      <c r="B16" s="17" t="s">
        <v>15</v>
      </c>
      <c r="C16" s="18">
        <v>10983</v>
      </c>
      <c r="D16" s="18">
        <v>-5913</v>
      </c>
      <c r="E16" s="18">
        <f>C16+D16</f>
        <v>5070</v>
      </c>
      <c r="F16" s="19">
        <v>5070</v>
      </c>
      <c r="G16" s="18">
        <f>F16</f>
        <v>5070</v>
      </c>
      <c r="H16" s="18">
        <f>E16-G16</f>
        <v>0</v>
      </c>
    </row>
    <row r="17" spans="1:10" ht="24" x14ac:dyDescent="0.25">
      <c r="A17" s="14">
        <v>13200</v>
      </c>
      <c r="B17" s="20" t="s">
        <v>16</v>
      </c>
      <c r="C17" s="21">
        <f>C18</f>
        <v>0</v>
      </c>
      <c r="D17" s="21">
        <f t="shared" ref="D17:H17" si="4">D18</f>
        <v>816645.4</v>
      </c>
      <c r="E17" s="21">
        <f t="shared" si="4"/>
        <v>816645.4</v>
      </c>
      <c r="F17" s="21">
        <f t="shared" si="4"/>
        <v>816645.4</v>
      </c>
      <c r="G17" s="21">
        <f t="shared" si="4"/>
        <v>816645.4</v>
      </c>
      <c r="H17" s="21">
        <f t="shared" si="4"/>
        <v>0</v>
      </c>
    </row>
    <row r="18" spans="1:10" x14ac:dyDescent="0.25">
      <c r="A18" s="14">
        <v>1302</v>
      </c>
      <c r="B18" s="17" t="s">
        <v>17</v>
      </c>
      <c r="C18" s="18">
        <v>0</v>
      </c>
      <c r="D18" s="18">
        <v>816645.4</v>
      </c>
      <c r="E18" s="18">
        <f>C18+D18</f>
        <v>816645.4</v>
      </c>
      <c r="F18" s="19">
        <v>816645.4</v>
      </c>
      <c r="G18" s="19">
        <f>F18</f>
        <v>816645.4</v>
      </c>
      <c r="H18" s="19">
        <f>E18-G18</f>
        <v>0</v>
      </c>
    </row>
    <row r="19" spans="1:10" x14ac:dyDescent="0.25">
      <c r="A19" s="14">
        <v>1500</v>
      </c>
      <c r="B19" s="22" t="s">
        <v>18</v>
      </c>
      <c r="C19" s="21">
        <f>C22+C20+C25</f>
        <v>215000</v>
      </c>
      <c r="D19" s="21">
        <f t="shared" ref="D19:H19" si="5">D22+D20+D25</f>
        <v>178706.97</v>
      </c>
      <c r="E19" s="21">
        <f t="shared" si="5"/>
        <v>393706.97</v>
      </c>
      <c r="F19" s="21">
        <f t="shared" si="5"/>
        <v>393706.97</v>
      </c>
      <c r="G19" s="21">
        <f t="shared" si="5"/>
        <v>393706.97</v>
      </c>
      <c r="H19" s="21">
        <f t="shared" si="5"/>
        <v>0</v>
      </c>
    </row>
    <row r="20" spans="1:10" x14ac:dyDescent="0.25">
      <c r="A20" s="14">
        <v>15300</v>
      </c>
      <c r="B20" s="17" t="s">
        <v>19</v>
      </c>
      <c r="C20" s="23">
        <f t="shared" ref="C20:H20" si="6">C21</f>
        <v>0</v>
      </c>
      <c r="D20" s="23">
        <f t="shared" si="6"/>
        <v>10000</v>
      </c>
      <c r="E20" s="23">
        <f t="shared" si="6"/>
        <v>10000</v>
      </c>
      <c r="F20" s="23">
        <f t="shared" si="6"/>
        <v>10000</v>
      </c>
      <c r="G20" s="23">
        <f t="shared" si="6"/>
        <v>10000</v>
      </c>
      <c r="H20" s="23">
        <f t="shared" si="6"/>
        <v>0</v>
      </c>
    </row>
    <row r="21" spans="1:10" x14ac:dyDescent="0.25">
      <c r="A21" s="14">
        <v>15301</v>
      </c>
      <c r="B21" s="17" t="s">
        <v>20</v>
      </c>
      <c r="C21" s="18">
        <v>0</v>
      </c>
      <c r="D21" s="18">
        <v>10000</v>
      </c>
      <c r="E21" s="18">
        <f>C21+D21</f>
        <v>10000</v>
      </c>
      <c r="F21" s="19">
        <v>10000</v>
      </c>
      <c r="G21" s="18">
        <f>F21</f>
        <v>10000</v>
      </c>
      <c r="H21" s="18">
        <f>E21-G21</f>
        <v>0</v>
      </c>
      <c r="J21" s="92"/>
    </row>
    <row r="22" spans="1:10" x14ac:dyDescent="0.25">
      <c r="A22" s="14">
        <v>15400</v>
      </c>
      <c r="B22" s="17" t="s">
        <v>21</v>
      </c>
      <c r="C22" s="23">
        <f t="shared" ref="C22:H22" si="7">C23+C24</f>
        <v>215000</v>
      </c>
      <c r="D22" s="23">
        <f t="shared" si="7"/>
        <v>97627.97</v>
      </c>
      <c r="E22" s="23">
        <f t="shared" si="7"/>
        <v>312627.96999999997</v>
      </c>
      <c r="F22" s="23">
        <f t="shared" si="7"/>
        <v>312627.96999999997</v>
      </c>
      <c r="G22" s="23">
        <f t="shared" si="7"/>
        <v>312627.96999999997</v>
      </c>
      <c r="H22" s="23">
        <f t="shared" si="7"/>
        <v>0</v>
      </c>
      <c r="J22" s="92"/>
    </row>
    <row r="23" spans="1:10" x14ac:dyDescent="0.25">
      <c r="A23" s="14">
        <v>15401</v>
      </c>
      <c r="B23" s="17" t="s">
        <v>22</v>
      </c>
      <c r="C23" s="18">
        <v>215000</v>
      </c>
      <c r="D23" s="18">
        <v>97627.97</v>
      </c>
      <c r="E23" s="18">
        <f>C23+D23</f>
        <v>312627.96999999997</v>
      </c>
      <c r="F23" s="19">
        <f>115116.29+197511.68</f>
        <v>312627.96999999997</v>
      </c>
      <c r="G23" s="18">
        <f>F23</f>
        <v>312627.96999999997</v>
      </c>
      <c r="H23" s="18">
        <f>E23-G23</f>
        <v>0</v>
      </c>
    </row>
    <row r="24" spans="1:10" x14ac:dyDescent="0.25">
      <c r="A24" s="14">
        <v>15403</v>
      </c>
      <c r="B24" s="17" t="s">
        <v>23</v>
      </c>
      <c r="C24" s="18">
        <v>0</v>
      </c>
      <c r="D24" s="18">
        <v>0</v>
      </c>
      <c r="E24" s="18">
        <f>C24+D24</f>
        <v>0</v>
      </c>
      <c r="F24" s="19">
        <v>0</v>
      </c>
      <c r="G24" s="18">
        <f>E24+F24</f>
        <v>0</v>
      </c>
      <c r="H24" s="18">
        <f>C24-G24</f>
        <v>0</v>
      </c>
    </row>
    <row r="25" spans="1:10" x14ac:dyDescent="0.25">
      <c r="A25" s="14">
        <v>15400</v>
      </c>
      <c r="B25" s="20" t="s">
        <v>21</v>
      </c>
      <c r="C25" s="23">
        <f>C26</f>
        <v>0</v>
      </c>
      <c r="D25" s="23">
        <f t="shared" ref="D25:H25" si="8">D26</f>
        <v>71079</v>
      </c>
      <c r="E25" s="23">
        <f t="shared" si="8"/>
        <v>71079</v>
      </c>
      <c r="F25" s="23">
        <f t="shared" si="8"/>
        <v>71079</v>
      </c>
      <c r="G25" s="23">
        <f t="shared" si="8"/>
        <v>71079</v>
      </c>
      <c r="H25" s="23">
        <f t="shared" si="8"/>
        <v>0</v>
      </c>
    </row>
    <row r="26" spans="1:10" x14ac:dyDescent="0.25">
      <c r="A26" s="14">
        <v>15404</v>
      </c>
      <c r="B26" s="17" t="s">
        <v>248</v>
      </c>
      <c r="C26" s="18">
        <v>0</v>
      </c>
      <c r="D26" s="18">
        <v>71079</v>
      </c>
      <c r="E26" s="18">
        <f>C26+D26</f>
        <v>71079</v>
      </c>
      <c r="F26" s="19">
        <v>71079</v>
      </c>
      <c r="G26" s="18">
        <f>F26</f>
        <v>71079</v>
      </c>
      <c r="H26" s="18">
        <f>E26-G26</f>
        <v>0</v>
      </c>
    </row>
    <row r="27" spans="1:10" x14ac:dyDescent="0.25">
      <c r="A27" s="11"/>
      <c r="B27" s="24" t="s">
        <v>25</v>
      </c>
      <c r="C27" s="13">
        <f t="shared" ref="C27:H27" si="9">C28+C55+C58+C64+C72</f>
        <v>7919450</v>
      </c>
      <c r="D27" s="13">
        <f t="shared" si="9"/>
        <v>-859778.89999999991</v>
      </c>
      <c r="E27" s="13">
        <f t="shared" si="9"/>
        <v>7059671.0999999996</v>
      </c>
      <c r="F27" s="13">
        <f t="shared" si="9"/>
        <v>7059601.0999999987</v>
      </c>
      <c r="G27" s="13">
        <f t="shared" si="9"/>
        <v>7059601.0999999987</v>
      </c>
      <c r="H27" s="13">
        <f t="shared" si="9"/>
        <v>70</v>
      </c>
    </row>
    <row r="28" spans="1:10" x14ac:dyDescent="0.25">
      <c r="A28" s="14">
        <v>1100</v>
      </c>
      <c r="B28" s="25" t="s">
        <v>26</v>
      </c>
      <c r="C28" s="26">
        <f t="shared" ref="C28:H28" si="10">C30+C29</f>
        <v>4304112</v>
      </c>
      <c r="D28" s="26">
        <f t="shared" si="10"/>
        <v>259060.34</v>
      </c>
      <c r="E28" s="26">
        <f t="shared" si="10"/>
        <v>4563172.3399999989</v>
      </c>
      <c r="F28" s="26">
        <f t="shared" si="10"/>
        <v>4563172.3399999989</v>
      </c>
      <c r="G28" s="26">
        <f t="shared" si="10"/>
        <v>4563172.3399999989</v>
      </c>
      <c r="H28" s="26">
        <f t="shared" si="10"/>
        <v>0</v>
      </c>
    </row>
    <row r="29" spans="1:10" x14ac:dyDescent="0.25">
      <c r="A29" s="14">
        <v>11200</v>
      </c>
      <c r="B29" s="17" t="s">
        <v>27</v>
      </c>
      <c r="C29" s="18">
        <v>0</v>
      </c>
      <c r="D29" s="18">
        <v>0</v>
      </c>
      <c r="E29" s="18">
        <f>C29+D29</f>
        <v>0</v>
      </c>
      <c r="F29" s="19">
        <v>0</v>
      </c>
      <c r="G29" s="18">
        <f>F29</f>
        <v>0</v>
      </c>
      <c r="H29" s="18">
        <f>C29-G29</f>
        <v>0</v>
      </c>
    </row>
    <row r="30" spans="1:10" x14ac:dyDescent="0.25">
      <c r="A30" s="14">
        <v>11300</v>
      </c>
      <c r="B30" s="17" t="s">
        <v>28</v>
      </c>
      <c r="C30" s="28">
        <f t="shared" ref="C30:F30" si="11">SUM(C31:C54)</f>
        <v>4304112</v>
      </c>
      <c r="D30" s="28">
        <f t="shared" si="11"/>
        <v>259060.34</v>
      </c>
      <c r="E30" s="28">
        <f t="shared" si="11"/>
        <v>4563172.3399999989</v>
      </c>
      <c r="F30" s="28">
        <f t="shared" si="11"/>
        <v>4563172.3399999989</v>
      </c>
      <c r="G30" s="28">
        <f t="shared" ref="G30:H30" si="12">SUM(G31:G54)</f>
        <v>4563172.3399999989</v>
      </c>
      <c r="H30" s="28">
        <f t="shared" si="12"/>
        <v>0</v>
      </c>
    </row>
    <row r="31" spans="1:10" x14ac:dyDescent="0.25">
      <c r="A31" s="14">
        <v>11301</v>
      </c>
      <c r="B31" s="17" t="s">
        <v>29</v>
      </c>
      <c r="C31" s="18">
        <v>512688</v>
      </c>
      <c r="D31" s="18">
        <v>-23402.34</v>
      </c>
      <c r="E31" s="18">
        <f t="shared" ref="E31:E54" si="13">C31+D31</f>
        <v>489285.66</v>
      </c>
      <c r="F31" s="19">
        <v>489285.66</v>
      </c>
      <c r="G31" s="18">
        <f t="shared" ref="G31:G54" si="14">F31</f>
        <v>489285.66</v>
      </c>
      <c r="H31" s="18">
        <f>E31-G31</f>
        <v>0</v>
      </c>
    </row>
    <row r="32" spans="1:10" x14ac:dyDescent="0.25">
      <c r="A32" s="14">
        <v>11302</v>
      </c>
      <c r="B32" s="17" t="s">
        <v>30</v>
      </c>
      <c r="C32" s="18">
        <v>216288</v>
      </c>
      <c r="D32" s="18">
        <v>-2556.1999999999998</v>
      </c>
      <c r="E32" s="18">
        <f t="shared" si="13"/>
        <v>213731.8</v>
      </c>
      <c r="F32" s="19">
        <v>213731.8</v>
      </c>
      <c r="G32" s="18">
        <f t="shared" si="14"/>
        <v>213731.8</v>
      </c>
      <c r="H32" s="18">
        <f t="shared" ref="H32:H54" si="15">E32-G32</f>
        <v>0</v>
      </c>
    </row>
    <row r="33" spans="1:9" x14ac:dyDescent="0.25">
      <c r="A33" s="14">
        <v>11303</v>
      </c>
      <c r="B33" s="17" t="s">
        <v>31</v>
      </c>
      <c r="C33" s="18">
        <v>138288</v>
      </c>
      <c r="D33" s="18">
        <v>13326</v>
      </c>
      <c r="E33" s="18">
        <f t="shared" si="13"/>
        <v>151614</v>
      </c>
      <c r="F33" s="19">
        <v>151614</v>
      </c>
      <c r="G33" s="18">
        <f t="shared" si="14"/>
        <v>151614</v>
      </c>
      <c r="H33" s="18">
        <f t="shared" si="15"/>
        <v>0</v>
      </c>
    </row>
    <row r="34" spans="1:9" x14ac:dyDescent="0.25">
      <c r="A34" s="14">
        <v>11304</v>
      </c>
      <c r="B34" s="17" t="s">
        <v>32</v>
      </c>
      <c r="C34" s="18">
        <v>650448</v>
      </c>
      <c r="D34" s="18">
        <v>-767</v>
      </c>
      <c r="E34" s="18">
        <f t="shared" si="13"/>
        <v>649681</v>
      </c>
      <c r="F34" s="19">
        <v>649681</v>
      </c>
      <c r="G34" s="18">
        <f t="shared" si="14"/>
        <v>649681</v>
      </c>
      <c r="H34" s="18">
        <f t="shared" si="15"/>
        <v>0</v>
      </c>
    </row>
    <row r="35" spans="1:9" x14ac:dyDescent="0.25">
      <c r="A35" s="14">
        <v>11305</v>
      </c>
      <c r="B35" s="17" t="s">
        <v>33</v>
      </c>
      <c r="C35" s="18">
        <v>589632</v>
      </c>
      <c r="D35" s="18">
        <v>27449.67</v>
      </c>
      <c r="E35" s="18">
        <f t="shared" si="13"/>
        <v>617081.67000000004</v>
      </c>
      <c r="F35" s="19">
        <v>617081.67000000004</v>
      </c>
      <c r="G35" s="18">
        <f t="shared" si="14"/>
        <v>617081.67000000004</v>
      </c>
      <c r="H35" s="18">
        <f t="shared" si="15"/>
        <v>0</v>
      </c>
    </row>
    <row r="36" spans="1:9" x14ac:dyDescent="0.25">
      <c r="A36" s="14">
        <v>11306</v>
      </c>
      <c r="B36" s="17" t="s">
        <v>34</v>
      </c>
      <c r="C36" s="18">
        <v>274320</v>
      </c>
      <c r="D36" s="18">
        <v>25727.67</v>
      </c>
      <c r="E36" s="18">
        <f t="shared" si="13"/>
        <v>300047.67</v>
      </c>
      <c r="F36" s="19">
        <v>300047.67</v>
      </c>
      <c r="G36" s="18">
        <f t="shared" si="14"/>
        <v>300047.67</v>
      </c>
      <c r="H36" s="18">
        <f t="shared" si="15"/>
        <v>0</v>
      </c>
    </row>
    <row r="37" spans="1:9" x14ac:dyDescent="0.25">
      <c r="A37" s="14">
        <v>11307</v>
      </c>
      <c r="B37" s="17" t="s">
        <v>35</v>
      </c>
      <c r="C37" s="18">
        <v>46176</v>
      </c>
      <c r="D37" s="18">
        <v>0</v>
      </c>
      <c r="E37" s="18">
        <f t="shared" si="13"/>
        <v>46176</v>
      </c>
      <c r="F37" s="19">
        <v>46176</v>
      </c>
      <c r="G37" s="18">
        <f t="shared" si="14"/>
        <v>46176</v>
      </c>
      <c r="H37" s="18">
        <f t="shared" si="15"/>
        <v>0</v>
      </c>
    </row>
    <row r="38" spans="1:9" x14ac:dyDescent="0.25">
      <c r="A38" s="14">
        <v>11308</v>
      </c>
      <c r="B38" s="17" t="s">
        <v>36</v>
      </c>
      <c r="C38" s="18">
        <v>179568</v>
      </c>
      <c r="D38" s="18">
        <v>84404.67</v>
      </c>
      <c r="E38" s="18">
        <f t="shared" si="13"/>
        <v>263972.67</v>
      </c>
      <c r="F38" s="19">
        <v>263972.67</v>
      </c>
      <c r="G38" s="18">
        <f t="shared" si="14"/>
        <v>263972.67</v>
      </c>
      <c r="H38" s="18">
        <f t="shared" si="15"/>
        <v>0</v>
      </c>
    </row>
    <row r="39" spans="1:9" x14ac:dyDescent="0.25">
      <c r="A39" s="14">
        <v>11309</v>
      </c>
      <c r="B39" s="17" t="s">
        <v>37</v>
      </c>
      <c r="C39" s="18">
        <v>202056</v>
      </c>
      <c r="D39" s="18">
        <v>25900</v>
      </c>
      <c r="E39" s="18">
        <f t="shared" si="13"/>
        <v>227956</v>
      </c>
      <c r="F39" s="19">
        <v>227956</v>
      </c>
      <c r="G39" s="18">
        <v>227956</v>
      </c>
      <c r="H39" s="18">
        <f t="shared" si="15"/>
        <v>0</v>
      </c>
    </row>
    <row r="40" spans="1:9" x14ac:dyDescent="0.25">
      <c r="A40" s="14">
        <v>11310</v>
      </c>
      <c r="B40" s="17" t="s">
        <v>38</v>
      </c>
      <c r="C40" s="18">
        <v>78000</v>
      </c>
      <c r="D40" s="18">
        <v>-2800</v>
      </c>
      <c r="E40" s="18">
        <f t="shared" si="13"/>
        <v>75200</v>
      </c>
      <c r="F40" s="19">
        <v>75200</v>
      </c>
      <c r="G40" s="18">
        <f t="shared" si="14"/>
        <v>75200</v>
      </c>
      <c r="H40" s="18">
        <f t="shared" si="15"/>
        <v>0</v>
      </c>
    </row>
    <row r="41" spans="1:9" x14ac:dyDescent="0.25">
      <c r="A41" s="14">
        <v>11311</v>
      </c>
      <c r="B41" s="17" t="s">
        <v>39</v>
      </c>
      <c r="C41" s="18">
        <v>0</v>
      </c>
      <c r="D41" s="18">
        <v>22426.67</v>
      </c>
      <c r="E41" s="18">
        <f t="shared" si="13"/>
        <v>22426.67</v>
      </c>
      <c r="F41" s="19">
        <v>22426.67</v>
      </c>
      <c r="G41" s="18">
        <f t="shared" si="14"/>
        <v>22426.67</v>
      </c>
      <c r="H41" s="18">
        <f t="shared" si="15"/>
        <v>0</v>
      </c>
    </row>
    <row r="42" spans="1:9" x14ac:dyDescent="0.25">
      <c r="A42" s="14">
        <v>11312</v>
      </c>
      <c r="B42" s="17" t="s">
        <v>40</v>
      </c>
      <c r="C42" s="18">
        <v>309744</v>
      </c>
      <c r="D42" s="18">
        <v>-800</v>
      </c>
      <c r="E42" s="18">
        <f t="shared" si="13"/>
        <v>308944</v>
      </c>
      <c r="F42" s="19">
        <v>308944</v>
      </c>
      <c r="G42" s="18">
        <v>308944</v>
      </c>
      <c r="H42" s="18">
        <f t="shared" si="15"/>
        <v>0</v>
      </c>
    </row>
    <row r="43" spans="1:9" x14ac:dyDescent="0.25">
      <c r="A43" s="14">
        <v>11313</v>
      </c>
      <c r="B43" s="17" t="s">
        <v>41</v>
      </c>
      <c r="C43" s="18">
        <v>378264</v>
      </c>
      <c r="D43" s="18">
        <v>-22942</v>
      </c>
      <c r="E43" s="18">
        <f t="shared" si="13"/>
        <v>355322</v>
      </c>
      <c r="F43" s="19">
        <v>355322</v>
      </c>
      <c r="G43" s="18">
        <f t="shared" si="14"/>
        <v>355322</v>
      </c>
      <c r="H43" s="18">
        <f t="shared" si="15"/>
        <v>0</v>
      </c>
    </row>
    <row r="44" spans="1:9" x14ac:dyDescent="0.25">
      <c r="A44" s="14">
        <v>11314</v>
      </c>
      <c r="B44" s="29" t="s">
        <v>42</v>
      </c>
      <c r="C44" s="18">
        <v>0</v>
      </c>
      <c r="D44" s="18">
        <v>3000</v>
      </c>
      <c r="E44" s="18">
        <f t="shared" si="13"/>
        <v>3000</v>
      </c>
      <c r="F44" s="19">
        <v>3000</v>
      </c>
      <c r="G44" s="18">
        <v>3000</v>
      </c>
      <c r="H44" s="18">
        <f t="shared" si="15"/>
        <v>0</v>
      </c>
    </row>
    <row r="45" spans="1:9" x14ac:dyDescent="0.25">
      <c r="A45" s="14">
        <v>11315</v>
      </c>
      <c r="B45" s="17" t="s">
        <v>43</v>
      </c>
      <c r="C45" s="18">
        <v>224544</v>
      </c>
      <c r="D45" s="18">
        <v>19392.8</v>
      </c>
      <c r="E45" s="18">
        <f t="shared" si="13"/>
        <v>243936.8</v>
      </c>
      <c r="F45" s="19">
        <v>243936.8</v>
      </c>
      <c r="G45" s="18">
        <f t="shared" si="14"/>
        <v>243936.8</v>
      </c>
      <c r="H45" s="18">
        <f t="shared" si="15"/>
        <v>0</v>
      </c>
      <c r="I45" s="51"/>
    </row>
    <row r="46" spans="1:9" x14ac:dyDescent="0.25">
      <c r="A46" s="30">
        <v>11316</v>
      </c>
      <c r="B46" s="31" t="s">
        <v>44</v>
      </c>
      <c r="C46" s="18">
        <v>122304</v>
      </c>
      <c r="D46" s="18">
        <v>0</v>
      </c>
      <c r="E46" s="18">
        <f t="shared" si="13"/>
        <v>122304</v>
      </c>
      <c r="F46" s="19">
        <v>122304</v>
      </c>
      <c r="G46" s="18">
        <f t="shared" si="14"/>
        <v>122304</v>
      </c>
      <c r="H46" s="18">
        <f t="shared" si="15"/>
        <v>0</v>
      </c>
    </row>
    <row r="47" spans="1:9" x14ac:dyDescent="0.25">
      <c r="A47" s="14">
        <v>11317</v>
      </c>
      <c r="B47" s="31" t="s">
        <v>45</v>
      </c>
      <c r="C47" s="18">
        <v>72000</v>
      </c>
      <c r="D47" s="18">
        <v>-800</v>
      </c>
      <c r="E47" s="18">
        <f t="shared" si="13"/>
        <v>71200</v>
      </c>
      <c r="F47" s="19">
        <v>71200</v>
      </c>
      <c r="G47" s="18">
        <f t="shared" si="14"/>
        <v>71200</v>
      </c>
      <c r="H47" s="18">
        <f t="shared" si="15"/>
        <v>0</v>
      </c>
    </row>
    <row r="48" spans="1:9" x14ac:dyDescent="0.25">
      <c r="A48" s="14">
        <v>11318</v>
      </c>
      <c r="B48" s="31" t="s">
        <v>46</v>
      </c>
      <c r="C48" s="18">
        <v>108000</v>
      </c>
      <c r="D48" s="18">
        <v>16530.8</v>
      </c>
      <c r="E48" s="18">
        <f t="shared" si="13"/>
        <v>124530.8</v>
      </c>
      <c r="F48" s="19">
        <v>124530.8</v>
      </c>
      <c r="G48" s="18">
        <f t="shared" si="14"/>
        <v>124530.8</v>
      </c>
      <c r="H48" s="18">
        <f t="shared" si="15"/>
        <v>0</v>
      </c>
    </row>
    <row r="49" spans="1:8" x14ac:dyDescent="0.25">
      <c r="A49" s="14">
        <v>11319</v>
      </c>
      <c r="B49" s="31" t="s">
        <v>47</v>
      </c>
      <c r="C49" s="18">
        <v>135792</v>
      </c>
      <c r="D49" s="18">
        <v>-857.07</v>
      </c>
      <c r="E49" s="18">
        <f t="shared" si="13"/>
        <v>134934.93</v>
      </c>
      <c r="F49" s="19">
        <v>134934.93</v>
      </c>
      <c r="G49" s="18">
        <f t="shared" si="14"/>
        <v>134934.93</v>
      </c>
      <c r="H49" s="18">
        <f t="shared" si="15"/>
        <v>0</v>
      </c>
    </row>
    <row r="50" spans="1:8" x14ac:dyDescent="0.25">
      <c r="A50" s="14">
        <v>11320</v>
      </c>
      <c r="B50" s="17" t="s">
        <v>48</v>
      </c>
      <c r="C50" s="18">
        <v>66000</v>
      </c>
      <c r="D50" s="18">
        <v>-3483.33</v>
      </c>
      <c r="E50" s="18">
        <f t="shared" si="13"/>
        <v>62516.67</v>
      </c>
      <c r="F50" s="19">
        <v>62516.67</v>
      </c>
      <c r="G50" s="18">
        <f t="shared" si="14"/>
        <v>62516.67</v>
      </c>
      <c r="H50" s="18">
        <f t="shared" si="15"/>
        <v>0</v>
      </c>
    </row>
    <row r="51" spans="1:8" x14ac:dyDescent="0.25">
      <c r="A51" s="14">
        <v>11321</v>
      </c>
      <c r="B51" s="17" t="s">
        <v>49</v>
      </c>
      <c r="C51" s="18">
        <v>0</v>
      </c>
      <c r="D51" s="18">
        <v>2750</v>
      </c>
      <c r="E51" s="18">
        <f t="shared" si="13"/>
        <v>2750</v>
      </c>
      <c r="F51" s="19">
        <v>2750</v>
      </c>
      <c r="G51" s="18">
        <f t="shared" si="14"/>
        <v>2750</v>
      </c>
      <c r="H51" s="18">
        <f t="shared" si="15"/>
        <v>0</v>
      </c>
    </row>
    <row r="52" spans="1:8" x14ac:dyDescent="0.25">
      <c r="A52" s="14">
        <v>11322</v>
      </c>
      <c r="B52" s="17" t="s">
        <v>50</v>
      </c>
      <c r="C52" s="18">
        <v>0</v>
      </c>
      <c r="D52" s="18">
        <v>23200</v>
      </c>
      <c r="E52" s="18">
        <f t="shared" si="13"/>
        <v>23200</v>
      </c>
      <c r="F52" s="19">
        <v>23200</v>
      </c>
      <c r="G52" s="18">
        <v>23200</v>
      </c>
      <c r="H52" s="18">
        <f t="shared" si="15"/>
        <v>0</v>
      </c>
    </row>
    <row r="53" spans="1:8" x14ac:dyDescent="0.25">
      <c r="A53" s="14">
        <v>11323</v>
      </c>
      <c r="B53" s="17" t="s">
        <v>51</v>
      </c>
      <c r="C53" s="18">
        <v>0</v>
      </c>
      <c r="D53" s="18">
        <v>30160</v>
      </c>
      <c r="E53" s="18">
        <f t="shared" si="13"/>
        <v>30160</v>
      </c>
      <c r="F53" s="19">
        <v>30160</v>
      </c>
      <c r="G53" s="18">
        <f t="shared" si="14"/>
        <v>30160</v>
      </c>
      <c r="H53" s="18">
        <f t="shared" si="15"/>
        <v>0</v>
      </c>
    </row>
    <row r="54" spans="1:8" x14ac:dyDescent="0.25">
      <c r="A54" s="14">
        <v>11324</v>
      </c>
      <c r="B54" s="17" t="s">
        <v>249</v>
      </c>
      <c r="C54" s="18">
        <v>0</v>
      </c>
      <c r="D54" s="18">
        <v>23200</v>
      </c>
      <c r="E54" s="18">
        <f t="shared" si="13"/>
        <v>23200</v>
      </c>
      <c r="F54" s="19">
        <v>23200</v>
      </c>
      <c r="G54" s="18">
        <f t="shared" si="14"/>
        <v>23200</v>
      </c>
      <c r="H54" s="18">
        <f t="shared" si="15"/>
        <v>0</v>
      </c>
    </row>
    <row r="55" spans="1:8" x14ac:dyDescent="0.25">
      <c r="A55" s="14">
        <v>1200</v>
      </c>
      <c r="B55" s="20" t="s">
        <v>14</v>
      </c>
      <c r="C55" s="23">
        <f t="shared" ref="C55:H55" si="16">C56+C57</f>
        <v>710808</v>
      </c>
      <c r="D55" s="23">
        <f t="shared" si="16"/>
        <v>-52043.839999999997</v>
      </c>
      <c r="E55" s="23">
        <f t="shared" si="16"/>
        <v>658764.16</v>
      </c>
      <c r="F55" s="23">
        <f t="shared" si="16"/>
        <v>658764.16</v>
      </c>
      <c r="G55" s="23">
        <f t="shared" si="16"/>
        <v>658764.16</v>
      </c>
      <c r="H55" s="23">
        <f t="shared" si="16"/>
        <v>0</v>
      </c>
    </row>
    <row r="56" spans="1:8" x14ac:dyDescent="0.25">
      <c r="A56" s="14">
        <v>12100</v>
      </c>
      <c r="B56" s="17" t="s">
        <v>52</v>
      </c>
      <c r="C56" s="18">
        <v>0</v>
      </c>
      <c r="D56" s="18">
        <v>0</v>
      </c>
      <c r="E56" s="18">
        <f>C56+D56</f>
        <v>0</v>
      </c>
      <c r="F56" s="19">
        <v>0</v>
      </c>
      <c r="G56" s="18">
        <f>F56</f>
        <v>0</v>
      </c>
      <c r="H56" s="18">
        <f>C56-G56</f>
        <v>0</v>
      </c>
    </row>
    <row r="57" spans="1:8" x14ac:dyDescent="0.25">
      <c r="A57" s="14">
        <v>12200</v>
      </c>
      <c r="B57" s="17" t="s">
        <v>15</v>
      </c>
      <c r="C57" s="18">
        <v>710808</v>
      </c>
      <c r="D57" s="18">
        <v>-52043.839999999997</v>
      </c>
      <c r="E57" s="18">
        <f>C57+D57</f>
        <v>658764.16</v>
      </c>
      <c r="F57" s="19">
        <f>622414.88+36349.28</f>
        <v>658764.16</v>
      </c>
      <c r="G57" s="18">
        <f>F57</f>
        <v>658764.16</v>
      </c>
      <c r="H57" s="18">
        <f>E57-G57</f>
        <v>0</v>
      </c>
    </row>
    <row r="58" spans="1:8" x14ac:dyDescent="0.25">
      <c r="A58" s="14">
        <v>1300</v>
      </c>
      <c r="B58" s="20" t="s">
        <v>53</v>
      </c>
      <c r="C58" s="21">
        <f t="shared" ref="C58:H58" si="17">C59</f>
        <v>1640986</v>
      </c>
      <c r="D58" s="21">
        <f t="shared" si="17"/>
        <v>-994862.39999999991</v>
      </c>
      <c r="E58" s="21">
        <f t="shared" si="17"/>
        <v>646123.60000000009</v>
      </c>
      <c r="F58" s="21">
        <f t="shared" si="17"/>
        <v>646053.6</v>
      </c>
      <c r="G58" s="21">
        <f t="shared" si="17"/>
        <v>646053.6</v>
      </c>
      <c r="H58" s="21">
        <f t="shared" si="17"/>
        <v>70</v>
      </c>
    </row>
    <row r="59" spans="1:8" ht="24" x14ac:dyDescent="0.25">
      <c r="A59" s="14">
        <v>13200</v>
      </c>
      <c r="B59" s="20" t="s">
        <v>16</v>
      </c>
      <c r="C59" s="23">
        <f t="shared" ref="C59:H59" si="18">C60+C61+C62+C63</f>
        <v>1640986</v>
      </c>
      <c r="D59" s="23">
        <f t="shared" si="18"/>
        <v>-994862.39999999991</v>
      </c>
      <c r="E59" s="23">
        <f t="shared" si="18"/>
        <v>646123.60000000009</v>
      </c>
      <c r="F59" s="28">
        <f t="shared" si="18"/>
        <v>646053.6</v>
      </c>
      <c r="G59" s="23">
        <f t="shared" si="18"/>
        <v>646053.6</v>
      </c>
      <c r="H59" s="23">
        <f t="shared" si="18"/>
        <v>70</v>
      </c>
    </row>
    <row r="60" spans="1:8" x14ac:dyDescent="0.25">
      <c r="A60" s="14">
        <v>13201</v>
      </c>
      <c r="B60" s="17" t="s">
        <v>54</v>
      </c>
      <c r="C60" s="18">
        <v>56032</v>
      </c>
      <c r="D60" s="18">
        <v>-12604</v>
      </c>
      <c r="E60" s="18">
        <f>C60+D60</f>
        <v>43428</v>
      </c>
      <c r="F60" s="19">
        <v>43428</v>
      </c>
      <c r="G60" s="18">
        <f>F60</f>
        <v>43428</v>
      </c>
      <c r="H60" s="18">
        <f>E60-G60</f>
        <v>0</v>
      </c>
    </row>
    <row r="61" spans="1:8" x14ac:dyDescent="0.25">
      <c r="A61" s="14">
        <v>13202</v>
      </c>
      <c r="B61" s="17" t="s">
        <v>17</v>
      </c>
      <c r="C61" s="18">
        <v>1376024</v>
      </c>
      <c r="D61" s="18">
        <v>-1068067.3999999999</v>
      </c>
      <c r="E61" s="18">
        <f>C61+D61</f>
        <v>307956.60000000009</v>
      </c>
      <c r="F61" s="19">
        <v>307956.59999999998</v>
      </c>
      <c r="G61" s="18">
        <f>F61</f>
        <v>307956.59999999998</v>
      </c>
      <c r="H61" s="18">
        <f t="shared" ref="H61:H63" si="19">E61-G61</f>
        <v>0</v>
      </c>
    </row>
    <row r="62" spans="1:8" x14ac:dyDescent="0.25">
      <c r="A62" s="14">
        <v>13300</v>
      </c>
      <c r="B62" s="17" t="s">
        <v>55</v>
      </c>
      <c r="C62" s="18">
        <v>120000</v>
      </c>
      <c r="D62" s="18">
        <v>92545</v>
      </c>
      <c r="E62" s="18">
        <f>C62+D62</f>
        <v>212545</v>
      </c>
      <c r="F62" s="19">
        <v>212545</v>
      </c>
      <c r="G62" s="18">
        <f>F62</f>
        <v>212545</v>
      </c>
      <c r="H62" s="18">
        <f t="shared" si="19"/>
        <v>0</v>
      </c>
    </row>
    <row r="63" spans="1:8" x14ac:dyDescent="0.25">
      <c r="A63" s="14">
        <v>13400</v>
      </c>
      <c r="B63" s="17" t="s">
        <v>56</v>
      </c>
      <c r="C63" s="18">
        <v>88930</v>
      </c>
      <c r="D63" s="18">
        <v>-6736</v>
      </c>
      <c r="E63" s="18">
        <f>C63+D63</f>
        <v>82194</v>
      </c>
      <c r="F63" s="19">
        <v>82124</v>
      </c>
      <c r="G63" s="18">
        <f>F63</f>
        <v>82124</v>
      </c>
      <c r="H63" s="18">
        <f t="shared" si="19"/>
        <v>70</v>
      </c>
    </row>
    <row r="64" spans="1:8" x14ac:dyDescent="0.25">
      <c r="A64" s="14">
        <v>1500</v>
      </c>
      <c r="B64" s="20" t="s">
        <v>18</v>
      </c>
      <c r="C64" s="21">
        <f t="shared" ref="C64:H64" si="20">C65+C66+C68</f>
        <v>1263544</v>
      </c>
      <c r="D64" s="21">
        <f t="shared" si="20"/>
        <v>-71933</v>
      </c>
      <c r="E64" s="21">
        <f t="shared" si="20"/>
        <v>1191611</v>
      </c>
      <c r="F64" s="21">
        <f t="shared" si="20"/>
        <v>1191611</v>
      </c>
      <c r="G64" s="21">
        <f t="shared" si="20"/>
        <v>1191611</v>
      </c>
      <c r="H64" s="21">
        <f t="shared" si="20"/>
        <v>0</v>
      </c>
    </row>
    <row r="65" spans="1:9" x14ac:dyDescent="0.25">
      <c r="A65" s="14">
        <v>15100</v>
      </c>
      <c r="B65" s="17" t="s">
        <v>57</v>
      </c>
      <c r="C65" s="23">
        <v>12000</v>
      </c>
      <c r="D65" s="23">
        <v>19650</v>
      </c>
      <c r="E65" s="23">
        <f>C65+D65</f>
        <v>31650</v>
      </c>
      <c r="F65" s="28">
        <v>31650</v>
      </c>
      <c r="G65" s="23">
        <f>F65</f>
        <v>31650</v>
      </c>
      <c r="H65" s="23">
        <f>E65-G65</f>
        <v>0</v>
      </c>
    </row>
    <row r="66" spans="1:9" x14ac:dyDescent="0.25">
      <c r="A66" s="14">
        <v>15300</v>
      </c>
      <c r="B66" s="17" t="s">
        <v>19</v>
      </c>
      <c r="C66" s="28">
        <f t="shared" ref="C66:E66" si="21">C67</f>
        <v>0</v>
      </c>
      <c r="D66" s="28">
        <f t="shared" si="21"/>
        <v>29200</v>
      </c>
      <c r="E66" s="28">
        <f t="shared" si="21"/>
        <v>29200</v>
      </c>
      <c r="F66" s="28">
        <f>F67</f>
        <v>29200</v>
      </c>
      <c r="G66" s="23">
        <f>G67</f>
        <v>29200</v>
      </c>
      <c r="H66" s="23">
        <f>H67</f>
        <v>0</v>
      </c>
    </row>
    <row r="67" spans="1:9" x14ac:dyDescent="0.25">
      <c r="A67" s="14">
        <v>15301</v>
      </c>
      <c r="B67" s="17" t="s">
        <v>20</v>
      </c>
      <c r="C67" s="18">
        <v>0</v>
      </c>
      <c r="D67" s="18">
        <v>29200</v>
      </c>
      <c r="E67" s="18">
        <f>C67+D67</f>
        <v>29200</v>
      </c>
      <c r="F67" s="19">
        <v>29200</v>
      </c>
      <c r="G67" s="18">
        <f>F67</f>
        <v>29200</v>
      </c>
      <c r="H67" s="18">
        <f>E67-G67</f>
        <v>0</v>
      </c>
    </row>
    <row r="68" spans="1:9" x14ac:dyDescent="0.25">
      <c r="A68" s="14">
        <v>15400</v>
      </c>
      <c r="B68" s="20" t="s">
        <v>21</v>
      </c>
      <c r="C68" s="23">
        <f t="shared" ref="C68:H68" si="22">C69+C70+C71</f>
        <v>1251544</v>
      </c>
      <c r="D68" s="23">
        <f t="shared" si="22"/>
        <v>-120783</v>
      </c>
      <c r="E68" s="23">
        <f t="shared" si="22"/>
        <v>1130761</v>
      </c>
      <c r="F68" s="28">
        <f t="shared" si="22"/>
        <v>1130761</v>
      </c>
      <c r="G68" s="23">
        <f t="shared" si="22"/>
        <v>1130761</v>
      </c>
      <c r="H68" s="23">
        <f t="shared" si="22"/>
        <v>0</v>
      </c>
    </row>
    <row r="69" spans="1:9" x14ac:dyDescent="0.25">
      <c r="A69" s="14">
        <v>15401</v>
      </c>
      <c r="B69" s="17" t="s">
        <v>22</v>
      </c>
      <c r="C69" s="18">
        <v>0</v>
      </c>
      <c r="D69" s="18">
        <v>0</v>
      </c>
      <c r="E69" s="18">
        <f>C69+D69</f>
        <v>0</v>
      </c>
      <c r="F69" s="19">
        <v>0</v>
      </c>
      <c r="G69" s="18">
        <f>F69</f>
        <v>0</v>
      </c>
      <c r="H69" s="18">
        <f>C69-G69</f>
        <v>0</v>
      </c>
    </row>
    <row r="70" spans="1:9" x14ac:dyDescent="0.25">
      <c r="A70" s="14">
        <v>15403</v>
      </c>
      <c r="B70" s="17" t="s">
        <v>23</v>
      </c>
      <c r="C70" s="18">
        <v>1229544</v>
      </c>
      <c r="D70" s="18">
        <v>-98783</v>
      </c>
      <c r="E70" s="18">
        <f>C70+D70</f>
        <v>1130761</v>
      </c>
      <c r="F70" s="19">
        <v>1130761</v>
      </c>
      <c r="G70" s="18">
        <f>F70</f>
        <v>1130761</v>
      </c>
      <c r="H70" s="18">
        <f>E70-G70</f>
        <v>0</v>
      </c>
    </row>
    <row r="71" spans="1:9" x14ac:dyDescent="0.25">
      <c r="A71" s="14">
        <v>15404</v>
      </c>
      <c r="B71" s="17" t="s">
        <v>24</v>
      </c>
      <c r="C71" s="18">
        <v>22000</v>
      </c>
      <c r="D71" s="18">
        <v>-22000</v>
      </c>
      <c r="E71" s="18">
        <f>C71+D71</f>
        <v>0</v>
      </c>
      <c r="F71" s="19">
        <v>0</v>
      </c>
      <c r="G71" s="18">
        <f>F71</f>
        <v>0</v>
      </c>
      <c r="H71" s="18">
        <f>E71-G71</f>
        <v>0</v>
      </c>
    </row>
    <row r="72" spans="1:9" x14ac:dyDescent="0.25">
      <c r="A72" s="14">
        <v>1700</v>
      </c>
      <c r="B72" s="20" t="s">
        <v>58</v>
      </c>
      <c r="C72" s="21">
        <f t="shared" ref="C72:H72" si="23">C73</f>
        <v>0</v>
      </c>
      <c r="D72" s="21">
        <f t="shared" si="23"/>
        <v>0</v>
      </c>
      <c r="E72" s="21">
        <f t="shared" si="23"/>
        <v>0</v>
      </c>
      <c r="F72" s="27">
        <f t="shared" si="23"/>
        <v>0</v>
      </c>
      <c r="G72" s="21">
        <f t="shared" si="23"/>
        <v>0</v>
      </c>
      <c r="H72" s="21">
        <f t="shared" si="23"/>
        <v>0</v>
      </c>
    </row>
    <row r="73" spans="1:9" x14ac:dyDescent="0.25">
      <c r="A73" s="14">
        <v>17100</v>
      </c>
      <c r="B73" s="17" t="s">
        <v>59</v>
      </c>
      <c r="C73" s="18">
        <v>0</v>
      </c>
      <c r="D73" s="18">
        <v>0</v>
      </c>
      <c r="E73" s="18">
        <f>C73+D73</f>
        <v>0</v>
      </c>
      <c r="F73" s="19">
        <v>0</v>
      </c>
      <c r="G73" s="18">
        <f>F73</f>
        <v>0</v>
      </c>
      <c r="H73" s="18">
        <f>C73-G73</f>
        <v>0</v>
      </c>
    </row>
    <row r="74" spans="1:9" x14ac:dyDescent="0.25">
      <c r="A74" s="11"/>
      <c r="B74" s="24" t="s">
        <v>60</v>
      </c>
      <c r="C74" s="13">
        <f>C75+C79+C84</f>
        <v>4227537</v>
      </c>
      <c r="D74" s="13">
        <f t="shared" ref="D74:G74" si="24">D75+D79+D84</f>
        <v>-165347.07</v>
      </c>
      <c r="E74" s="13">
        <f>E75+E79+E84</f>
        <v>4062189.93</v>
      </c>
      <c r="F74" s="13">
        <f t="shared" si="24"/>
        <v>4062189.9299999997</v>
      </c>
      <c r="G74" s="13">
        <f t="shared" si="24"/>
        <v>4062189.9299999997</v>
      </c>
      <c r="H74" s="13">
        <f t="shared" ref="H74" si="25">H75+H79+H87</f>
        <v>0</v>
      </c>
    </row>
    <row r="75" spans="1:9" x14ac:dyDescent="0.25">
      <c r="A75" s="14">
        <v>1100</v>
      </c>
      <c r="B75" s="25" t="s">
        <v>26</v>
      </c>
      <c r="C75" s="26">
        <f t="shared" ref="C75:H75" si="26">C77+C76</f>
        <v>3584112</v>
      </c>
      <c r="D75" s="26">
        <f t="shared" si="26"/>
        <v>-364124.07</v>
      </c>
      <c r="E75" s="26">
        <f t="shared" si="26"/>
        <v>3219987.93</v>
      </c>
      <c r="F75" s="26">
        <f t="shared" si="26"/>
        <v>3219987.93</v>
      </c>
      <c r="G75" s="26">
        <f t="shared" si="26"/>
        <v>3219987.93</v>
      </c>
      <c r="H75" s="26">
        <f t="shared" si="26"/>
        <v>0</v>
      </c>
      <c r="I75" s="51"/>
    </row>
    <row r="76" spans="1:9" x14ac:dyDescent="0.25">
      <c r="A76" s="14">
        <v>11200</v>
      </c>
      <c r="B76" s="25" t="s">
        <v>27</v>
      </c>
      <c r="C76" s="26">
        <v>1548000</v>
      </c>
      <c r="D76" s="26">
        <v>-534993</v>
      </c>
      <c r="E76" s="26">
        <f>C76+D76</f>
        <v>1013007</v>
      </c>
      <c r="F76" s="27">
        <v>1013007</v>
      </c>
      <c r="G76" s="26">
        <f>F76</f>
        <v>1013007</v>
      </c>
      <c r="H76" s="26">
        <f>E76-F76</f>
        <v>0</v>
      </c>
    </row>
    <row r="77" spans="1:9" x14ac:dyDescent="0.25">
      <c r="A77" s="14">
        <v>11300</v>
      </c>
      <c r="B77" s="17" t="s">
        <v>28</v>
      </c>
      <c r="C77" s="21">
        <f t="shared" ref="C77:H77" si="27">C78</f>
        <v>2036112</v>
      </c>
      <c r="D77" s="21">
        <f t="shared" si="27"/>
        <v>170868.93</v>
      </c>
      <c r="E77" s="21">
        <f t="shared" si="27"/>
        <v>2206980.9300000002</v>
      </c>
      <c r="F77" s="21">
        <f t="shared" si="27"/>
        <v>2206980.9300000002</v>
      </c>
      <c r="G77" s="21">
        <f t="shared" si="27"/>
        <v>2206980.9300000002</v>
      </c>
      <c r="H77" s="21">
        <f t="shared" si="27"/>
        <v>0</v>
      </c>
    </row>
    <row r="78" spans="1:9" x14ac:dyDescent="0.25">
      <c r="A78" s="14">
        <v>11322</v>
      </c>
      <c r="B78" s="17" t="s">
        <v>61</v>
      </c>
      <c r="C78" s="18">
        <v>2036112</v>
      </c>
      <c r="D78" s="18">
        <v>170868.93</v>
      </c>
      <c r="E78" s="18">
        <f>C78+D78</f>
        <v>2206980.9300000002</v>
      </c>
      <c r="F78" s="19">
        <v>2206980.9300000002</v>
      </c>
      <c r="G78" s="18">
        <f>F78</f>
        <v>2206980.9300000002</v>
      </c>
      <c r="H78" s="18">
        <f>E78-G78</f>
        <v>0</v>
      </c>
    </row>
    <row r="79" spans="1:9" ht="24" x14ac:dyDescent="0.25">
      <c r="A79" s="14">
        <v>13200</v>
      </c>
      <c r="B79" s="20" t="s">
        <v>16</v>
      </c>
      <c r="C79" s="23">
        <f t="shared" ref="C79:H79" si="28">C80+C81+C83</f>
        <v>376905</v>
      </c>
      <c r="D79" s="23">
        <f>D80+D81+D83+D82</f>
        <v>229475.20000000001</v>
      </c>
      <c r="E79" s="28">
        <f>E80+E81+E83+E82</f>
        <v>606380.20000000007</v>
      </c>
      <c r="F79" s="28">
        <f>F80+F81+F83+F82</f>
        <v>606380.19999999995</v>
      </c>
      <c r="G79" s="23">
        <f>G80+G81+G83+G82</f>
        <v>606380.19999999995</v>
      </c>
      <c r="H79" s="23">
        <f t="shared" si="28"/>
        <v>0</v>
      </c>
    </row>
    <row r="80" spans="1:9" x14ac:dyDescent="0.25">
      <c r="A80" s="14">
        <v>13201</v>
      </c>
      <c r="B80" s="17" t="s">
        <v>62</v>
      </c>
      <c r="C80" s="18">
        <v>17582</v>
      </c>
      <c r="D80" s="18">
        <v>-5410.47</v>
      </c>
      <c r="E80" s="18">
        <f>C80+D80</f>
        <v>12171.529999999999</v>
      </c>
      <c r="F80" s="19">
        <v>12171.53</v>
      </c>
      <c r="G80" s="18">
        <f>F80</f>
        <v>12171.53</v>
      </c>
      <c r="H80" s="18">
        <f>E80-G80</f>
        <v>0</v>
      </c>
    </row>
    <row r="81" spans="1:9" x14ac:dyDescent="0.25">
      <c r="A81" s="14">
        <v>13202</v>
      </c>
      <c r="B81" s="17" t="s">
        <v>17</v>
      </c>
      <c r="C81" s="18">
        <v>339352</v>
      </c>
      <c r="D81" s="18">
        <v>170989.67</v>
      </c>
      <c r="E81" s="18">
        <f>C81+D81</f>
        <v>510341.67000000004</v>
      </c>
      <c r="F81" s="19">
        <v>510341.67</v>
      </c>
      <c r="G81" s="18">
        <f>F81</f>
        <v>510341.67</v>
      </c>
      <c r="H81" s="18">
        <f t="shared" ref="H81:H83" si="29">E81-G81</f>
        <v>0</v>
      </c>
    </row>
    <row r="82" spans="1:9" x14ac:dyDescent="0.25">
      <c r="A82" s="14">
        <v>13300</v>
      </c>
      <c r="B82" s="17" t="s">
        <v>55</v>
      </c>
      <c r="C82" s="18">
        <v>0</v>
      </c>
      <c r="D82" s="18">
        <v>5262</v>
      </c>
      <c r="E82" s="18">
        <f>C82+D82</f>
        <v>5262</v>
      </c>
      <c r="F82" s="19">
        <v>5262</v>
      </c>
      <c r="G82" s="18">
        <f>F82</f>
        <v>5262</v>
      </c>
      <c r="H82" s="18">
        <f t="shared" si="29"/>
        <v>0</v>
      </c>
    </row>
    <row r="83" spans="1:9" x14ac:dyDescent="0.25">
      <c r="A83" s="14">
        <v>13400</v>
      </c>
      <c r="B83" s="17" t="s">
        <v>63</v>
      </c>
      <c r="C83" s="18">
        <v>19971</v>
      </c>
      <c r="D83" s="18">
        <v>58634</v>
      </c>
      <c r="E83" s="18">
        <f>C83+D83</f>
        <v>78605</v>
      </c>
      <c r="F83" s="19">
        <v>78605</v>
      </c>
      <c r="G83" s="18">
        <f>F83</f>
        <v>78605</v>
      </c>
      <c r="H83" s="18">
        <f t="shared" si="29"/>
        <v>0</v>
      </c>
    </row>
    <row r="84" spans="1:9" x14ac:dyDescent="0.25">
      <c r="A84" s="14">
        <v>1500</v>
      </c>
      <c r="B84" s="20" t="s">
        <v>18</v>
      </c>
      <c r="C84" s="21">
        <f>C87+C85</f>
        <v>266520</v>
      </c>
      <c r="D84" s="21">
        <f t="shared" ref="D84:H84" si="30">D87+D85</f>
        <v>-30698.2</v>
      </c>
      <c r="E84" s="21">
        <f t="shared" si="30"/>
        <v>235821.8</v>
      </c>
      <c r="F84" s="21">
        <f t="shared" si="30"/>
        <v>235821.8</v>
      </c>
      <c r="G84" s="21">
        <f t="shared" si="30"/>
        <v>235821.8</v>
      </c>
      <c r="H84" s="21">
        <f t="shared" si="30"/>
        <v>0</v>
      </c>
    </row>
    <row r="85" spans="1:9" x14ac:dyDescent="0.25">
      <c r="A85" s="14">
        <v>15300</v>
      </c>
      <c r="B85" s="17" t="s">
        <v>19</v>
      </c>
      <c r="C85" s="23">
        <f>C86</f>
        <v>0</v>
      </c>
      <c r="D85" s="23">
        <f t="shared" ref="D85:H85" si="31">D86</f>
        <v>4466.8</v>
      </c>
      <c r="E85" s="23">
        <f t="shared" si="31"/>
        <v>4466.8</v>
      </c>
      <c r="F85" s="23">
        <f t="shared" si="31"/>
        <v>4466.8</v>
      </c>
      <c r="G85" s="23">
        <f t="shared" si="31"/>
        <v>4466.8</v>
      </c>
      <c r="H85" s="23">
        <f t="shared" si="31"/>
        <v>0</v>
      </c>
    </row>
    <row r="86" spans="1:9" x14ac:dyDescent="0.25">
      <c r="A86" s="14">
        <v>15301</v>
      </c>
      <c r="B86" s="17" t="s">
        <v>20</v>
      </c>
      <c r="C86" s="18">
        <v>0</v>
      </c>
      <c r="D86" s="18">
        <v>4466.8</v>
      </c>
      <c r="E86" s="18">
        <f>C86+D86</f>
        <v>4466.8</v>
      </c>
      <c r="F86" s="19">
        <v>4466.8</v>
      </c>
      <c r="G86" s="18">
        <f>F86</f>
        <v>4466.8</v>
      </c>
      <c r="H86" s="18">
        <f>E86-G86</f>
        <v>0</v>
      </c>
    </row>
    <row r="87" spans="1:9" x14ac:dyDescent="0.25">
      <c r="A87" s="14">
        <v>15400</v>
      </c>
      <c r="B87" s="17" t="s">
        <v>21</v>
      </c>
      <c r="C87" s="23">
        <f>C88</f>
        <v>266520</v>
      </c>
      <c r="D87" s="23">
        <f t="shared" ref="D87:H87" si="32">D88</f>
        <v>-35165</v>
      </c>
      <c r="E87" s="23">
        <f t="shared" si="32"/>
        <v>231355</v>
      </c>
      <c r="F87" s="28">
        <f t="shared" si="32"/>
        <v>231355</v>
      </c>
      <c r="G87" s="23">
        <f t="shared" si="32"/>
        <v>231355</v>
      </c>
      <c r="H87" s="23">
        <f t="shared" si="32"/>
        <v>0</v>
      </c>
    </row>
    <row r="88" spans="1:9" x14ac:dyDescent="0.25">
      <c r="A88" s="14">
        <v>15403</v>
      </c>
      <c r="B88" s="17" t="s">
        <v>64</v>
      </c>
      <c r="C88" s="18">
        <v>266520</v>
      </c>
      <c r="D88" s="18">
        <v>-35165</v>
      </c>
      <c r="E88" s="18">
        <f>C88+D88</f>
        <v>231355</v>
      </c>
      <c r="F88" s="19">
        <v>231355</v>
      </c>
      <c r="G88" s="18">
        <f>F88</f>
        <v>231355</v>
      </c>
      <c r="H88" s="18">
        <f>E88-G88</f>
        <v>0</v>
      </c>
    </row>
    <row r="89" spans="1:9" x14ac:dyDescent="0.25">
      <c r="A89" s="11"/>
      <c r="B89" s="24" t="s">
        <v>65</v>
      </c>
      <c r="C89" s="13">
        <f t="shared" ref="C89:H89" si="33">C90+C93</f>
        <v>3933896.91</v>
      </c>
      <c r="D89" s="13">
        <f t="shared" si="33"/>
        <v>-532863.24</v>
      </c>
      <c r="E89" s="13">
        <f t="shared" si="33"/>
        <v>3401033.6700000004</v>
      </c>
      <c r="F89" s="13">
        <f t="shared" si="33"/>
        <v>3401033.6700000004</v>
      </c>
      <c r="G89" s="13">
        <f t="shared" si="33"/>
        <v>3401033.6700000004</v>
      </c>
      <c r="H89" s="13">
        <f t="shared" si="33"/>
        <v>0</v>
      </c>
    </row>
    <row r="90" spans="1:9" x14ac:dyDescent="0.25">
      <c r="A90" s="14">
        <v>1100</v>
      </c>
      <c r="B90" s="25" t="s">
        <v>26</v>
      </c>
      <c r="C90" s="26">
        <f t="shared" ref="C90:H90" si="34">C91</f>
        <v>3425148.91</v>
      </c>
      <c r="D90" s="26">
        <f>D91</f>
        <v>-358958.44</v>
      </c>
      <c r="E90" s="26">
        <f t="shared" si="34"/>
        <v>3066190.47</v>
      </c>
      <c r="F90" s="27">
        <f t="shared" si="34"/>
        <v>3066190.47</v>
      </c>
      <c r="G90" s="26">
        <f t="shared" si="34"/>
        <v>3066190.47</v>
      </c>
      <c r="H90" s="26">
        <f t="shared" si="34"/>
        <v>0</v>
      </c>
    </row>
    <row r="91" spans="1:9" x14ac:dyDescent="0.25">
      <c r="A91" s="14">
        <v>11300</v>
      </c>
      <c r="B91" s="17" t="s">
        <v>28</v>
      </c>
      <c r="C91" s="18">
        <v>3425148.91</v>
      </c>
      <c r="D91" s="18">
        <v>-358958.44</v>
      </c>
      <c r="E91" s="18">
        <f>C91+D91</f>
        <v>3066190.47</v>
      </c>
      <c r="F91" s="19">
        <v>3066190.47</v>
      </c>
      <c r="G91" s="18">
        <f>F91</f>
        <v>3066190.47</v>
      </c>
      <c r="H91" s="18">
        <f>E91-G91</f>
        <v>0</v>
      </c>
    </row>
    <row r="92" spans="1:9" x14ac:dyDescent="0.25">
      <c r="A92" s="14">
        <v>1300</v>
      </c>
      <c r="B92" s="20" t="s">
        <v>53</v>
      </c>
      <c r="C92" s="21">
        <f t="shared" ref="C92:H92" si="35">C93</f>
        <v>508748</v>
      </c>
      <c r="D92" s="21">
        <f t="shared" si="35"/>
        <v>-173904.8</v>
      </c>
      <c r="E92" s="21">
        <f t="shared" si="35"/>
        <v>334843.2</v>
      </c>
      <c r="F92" s="27">
        <f t="shared" si="35"/>
        <v>334843.2</v>
      </c>
      <c r="G92" s="21">
        <f t="shared" si="35"/>
        <v>334843.2</v>
      </c>
      <c r="H92" s="21">
        <f t="shared" si="35"/>
        <v>0</v>
      </c>
    </row>
    <row r="93" spans="1:9" ht="24" x14ac:dyDescent="0.25">
      <c r="A93" s="14">
        <v>13204</v>
      </c>
      <c r="B93" s="17" t="s">
        <v>66</v>
      </c>
      <c r="C93" s="18">
        <v>508748</v>
      </c>
      <c r="D93" s="18">
        <v>-173904.8</v>
      </c>
      <c r="E93" s="18">
        <f>C93+D93</f>
        <v>334843.2</v>
      </c>
      <c r="F93" s="19">
        <v>334843.2</v>
      </c>
      <c r="G93" s="18">
        <f>F93</f>
        <v>334843.2</v>
      </c>
      <c r="H93" s="18">
        <f>E93-G93</f>
        <v>0</v>
      </c>
    </row>
    <row r="94" spans="1:9" x14ac:dyDescent="0.25">
      <c r="A94" s="32"/>
      <c r="B94" s="33" t="s">
        <v>67</v>
      </c>
      <c r="C94" s="34">
        <f t="shared" ref="C94:H94" si="36">C95+C102+C97+C99</f>
        <v>735054.19</v>
      </c>
      <c r="D94" s="34">
        <f t="shared" si="36"/>
        <v>-137731.76999999999</v>
      </c>
      <c r="E94" s="34">
        <f t="shared" si="36"/>
        <v>597322.41999999993</v>
      </c>
      <c r="F94" s="34">
        <f t="shared" si="36"/>
        <v>597322.41999999993</v>
      </c>
      <c r="G94" s="34">
        <f t="shared" si="36"/>
        <v>597322.41999999993</v>
      </c>
      <c r="H94" s="34">
        <f t="shared" si="36"/>
        <v>0</v>
      </c>
    </row>
    <row r="95" spans="1:9" x14ac:dyDescent="0.25">
      <c r="A95" s="14">
        <v>1200</v>
      </c>
      <c r="B95" s="15" t="s">
        <v>14</v>
      </c>
      <c r="C95" s="16">
        <f t="shared" ref="C95:H95" si="37">C96</f>
        <v>372120</v>
      </c>
      <c r="D95" s="16">
        <f t="shared" si="37"/>
        <v>-124040</v>
      </c>
      <c r="E95" s="16">
        <f t="shared" si="37"/>
        <v>248080</v>
      </c>
      <c r="F95" s="28">
        <f t="shared" si="37"/>
        <v>248080</v>
      </c>
      <c r="G95" s="16">
        <f t="shared" si="37"/>
        <v>248080</v>
      </c>
      <c r="H95" s="16">
        <f t="shared" si="37"/>
        <v>0</v>
      </c>
    </row>
    <row r="96" spans="1:9" x14ac:dyDescent="0.25">
      <c r="A96" s="14">
        <v>12100</v>
      </c>
      <c r="B96" s="17" t="s">
        <v>52</v>
      </c>
      <c r="C96" s="18">
        <v>372120</v>
      </c>
      <c r="D96" s="18">
        <v>-124040</v>
      </c>
      <c r="E96" s="18">
        <f>C96+D96</f>
        <v>248080</v>
      </c>
      <c r="F96" s="19">
        <v>248080</v>
      </c>
      <c r="G96" s="18">
        <f>F96</f>
        <v>248080</v>
      </c>
      <c r="H96" s="18">
        <f>G96-E96</f>
        <v>0</v>
      </c>
      <c r="I96" s="35"/>
    </row>
    <row r="97" spans="1:9" x14ac:dyDescent="0.25">
      <c r="A97" s="14">
        <v>1300</v>
      </c>
      <c r="B97" s="20" t="s">
        <v>53</v>
      </c>
      <c r="C97" s="21">
        <f t="shared" ref="C97:H97" si="38">C98</f>
        <v>0</v>
      </c>
      <c r="D97" s="21">
        <f t="shared" si="38"/>
        <v>0</v>
      </c>
      <c r="E97" s="21">
        <f t="shared" si="38"/>
        <v>0</v>
      </c>
      <c r="F97" s="27">
        <f t="shared" si="38"/>
        <v>0</v>
      </c>
      <c r="G97" s="21">
        <f t="shared" si="38"/>
        <v>0</v>
      </c>
      <c r="H97" s="21">
        <f t="shared" si="38"/>
        <v>0</v>
      </c>
      <c r="I97" s="35"/>
    </row>
    <row r="98" spans="1:9" ht="24" x14ac:dyDescent="0.25">
      <c r="A98" s="14">
        <v>13204</v>
      </c>
      <c r="B98" s="36" t="s">
        <v>66</v>
      </c>
      <c r="C98" s="19">
        <v>0</v>
      </c>
      <c r="D98" s="19">
        <v>0</v>
      </c>
      <c r="E98" s="19">
        <v>0</v>
      </c>
      <c r="F98" s="19">
        <v>0</v>
      </c>
      <c r="G98" s="19">
        <f>E98+F98</f>
        <v>0</v>
      </c>
      <c r="H98" s="19">
        <f>C98-G98</f>
        <v>0</v>
      </c>
    </row>
    <row r="99" spans="1:9" x14ac:dyDescent="0.25">
      <c r="A99" s="14">
        <v>1500</v>
      </c>
      <c r="B99" s="37" t="s">
        <v>18</v>
      </c>
      <c r="C99" s="27">
        <f>C100</f>
        <v>362934.19</v>
      </c>
      <c r="D99" s="27">
        <f t="shared" ref="D99:H100" si="39">D100</f>
        <v>-17691.77</v>
      </c>
      <c r="E99" s="27">
        <f t="shared" si="39"/>
        <v>345242.42</v>
      </c>
      <c r="F99" s="27">
        <f t="shared" si="39"/>
        <v>345242.42</v>
      </c>
      <c r="G99" s="27">
        <f t="shared" si="39"/>
        <v>345242.42</v>
      </c>
      <c r="H99" s="27">
        <f t="shared" si="39"/>
        <v>0</v>
      </c>
    </row>
    <row r="100" spans="1:9" x14ac:dyDescent="0.25">
      <c r="A100" s="14">
        <v>15400</v>
      </c>
      <c r="B100" s="37" t="s">
        <v>21</v>
      </c>
      <c r="C100" s="19">
        <f>C101</f>
        <v>362934.19</v>
      </c>
      <c r="D100" s="19">
        <f t="shared" si="39"/>
        <v>-17691.77</v>
      </c>
      <c r="E100" s="19">
        <f t="shared" si="39"/>
        <v>345242.42</v>
      </c>
      <c r="F100" s="19">
        <f t="shared" si="39"/>
        <v>345242.42</v>
      </c>
      <c r="G100" s="19">
        <f t="shared" si="39"/>
        <v>345242.42</v>
      </c>
      <c r="H100" s="19">
        <f t="shared" si="39"/>
        <v>0</v>
      </c>
    </row>
    <row r="101" spans="1:9" x14ac:dyDescent="0.25">
      <c r="A101" s="14">
        <v>15401</v>
      </c>
      <c r="B101" s="36" t="s">
        <v>68</v>
      </c>
      <c r="C101" s="19">
        <v>362934.19</v>
      </c>
      <c r="D101" s="19">
        <v>-17691.77</v>
      </c>
      <c r="E101" s="19">
        <f>C101+D101</f>
        <v>345242.42</v>
      </c>
      <c r="F101" s="19">
        <f>219793.05+125449.37</f>
        <v>345242.42</v>
      </c>
      <c r="G101" s="19">
        <f>F101</f>
        <v>345242.42</v>
      </c>
      <c r="H101" s="19">
        <f>E101-G101</f>
        <v>0</v>
      </c>
    </row>
    <row r="102" spans="1:9" x14ac:dyDescent="0.25">
      <c r="A102" s="14">
        <v>1700</v>
      </c>
      <c r="B102" s="37" t="s">
        <v>58</v>
      </c>
      <c r="C102" s="27">
        <f t="shared" ref="C102:H102" si="40">C103</f>
        <v>0</v>
      </c>
      <c r="D102" s="27">
        <f t="shared" si="40"/>
        <v>4000</v>
      </c>
      <c r="E102" s="27">
        <f t="shared" si="40"/>
        <v>4000</v>
      </c>
      <c r="F102" s="27">
        <f t="shared" si="40"/>
        <v>4000</v>
      </c>
      <c r="G102" s="27">
        <f t="shared" si="40"/>
        <v>4000</v>
      </c>
      <c r="H102" s="27">
        <f t="shared" si="40"/>
        <v>0</v>
      </c>
    </row>
    <row r="103" spans="1:9" x14ac:dyDescent="0.25">
      <c r="A103" s="14">
        <v>17100</v>
      </c>
      <c r="B103" s="36" t="s">
        <v>59</v>
      </c>
      <c r="C103" s="19">
        <v>0</v>
      </c>
      <c r="D103" s="19">
        <v>4000</v>
      </c>
      <c r="E103" s="19">
        <f>C103+D103</f>
        <v>4000</v>
      </c>
      <c r="F103" s="19">
        <v>4000</v>
      </c>
      <c r="G103" s="19">
        <f>F103</f>
        <v>4000</v>
      </c>
      <c r="H103" s="19">
        <f>E103-G103</f>
        <v>0</v>
      </c>
    </row>
    <row r="104" spans="1:9" x14ac:dyDescent="0.25">
      <c r="A104" s="38">
        <v>2000</v>
      </c>
      <c r="B104" s="39" t="s">
        <v>69</v>
      </c>
      <c r="C104" s="40">
        <f t="shared" ref="C104:H104" si="41">C105+C126+C153+C143+C165</f>
        <v>3199240.7</v>
      </c>
      <c r="D104" s="40">
        <f t="shared" si="41"/>
        <v>1015268.25</v>
      </c>
      <c r="E104" s="40">
        <f t="shared" si="41"/>
        <v>4214508.95</v>
      </c>
      <c r="F104" s="40">
        <f t="shared" si="41"/>
        <v>4214508.9499999993</v>
      </c>
      <c r="G104" s="40">
        <f t="shared" si="41"/>
        <v>4214508.9499999993</v>
      </c>
      <c r="H104" s="40">
        <f t="shared" si="41"/>
        <v>85073.19</v>
      </c>
    </row>
    <row r="105" spans="1:9" x14ac:dyDescent="0.25">
      <c r="A105" s="32"/>
      <c r="B105" s="33" t="s">
        <v>13</v>
      </c>
      <c r="C105" s="34">
        <f t="shared" ref="C105:H105" si="42">C106+C111+C114+C118+C120+C123</f>
        <v>896443.4</v>
      </c>
      <c r="D105" s="34">
        <f t="shared" si="42"/>
        <v>483870.77</v>
      </c>
      <c r="E105" s="34">
        <f t="shared" si="42"/>
        <v>1380314.17</v>
      </c>
      <c r="F105" s="34">
        <f t="shared" si="42"/>
        <v>1380314.17</v>
      </c>
      <c r="G105" s="34">
        <f t="shared" si="42"/>
        <v>1380314.17</v>
      </c>
      <c r="H105" s="34">
        <f t="shared" si="42"/>
        <v>0</v>
      </c>
    </row>
    <row r="106" spans="1:9" ht="24" x14ac:dyDescent="0.25">
      <c r="A106" s="14">
        <v>2100</v>
      </c>
      <c r="B106" s="37" t="s">
        <v>70</v>
      </c>
      <c r="C106" s="27">
        <f t="shared" ref="C106:H106" si="43">C107+C108+C109+C110</f>
        <v>165206.75</v>
      </c>
      <c r="D106" s="27">
        <f t="shared" si="43"/>
        <v>52182.42</v>
      </c>
      <c r="E106" s="27">
        <f t="shared" si="43"/>
        <v>217389.16999999998</v>
      </c>
      <c r="F106" s="27">
        <f t="shared" si="43"/>
        <v>217389.16999999998</v>
      </c>
      <c r="G106" s="27">
        <f t="shared" si="43"/>
        <v>217389.16999999998</v>
      </c>
      <c r="H106" s="27">
        <f t="shared" si="43"/>
        <v>0</v>
      </c>
    </row>
    <row r="107" spans="1:9" x14ac:dyDescent="0.25">
      <c r="A107" s="14">
        <v>21100</v>
      </c>
      <c r="B107" s="36" t="s">
        <v>71</v>
      </c>
      <c r="C107" s="19">
        <v>55308.43</v>
      </c>
      <c r="D107" s="19">
        <v>-2288.5300000000002</v>
      </c>
      <c r="E107" s="19">
        <f>C107+D107</f>
        <v>53019.9</v>
      </c>
      <c r="F107" s="19">
        <v>53019.9</v>
      </c>
      <c r="G107" s="19">
        <f>F107</f>
        <v>53019.9</v>
      </c>
      <c r="H107" s="19">
        <f>E107-G107</f>
        <v>0</v>
      </c>
    </row>
    <row r="108" spans="1:9" x14ac:dyDescent="0.25">
      <c r="A108" s="14">
        <v>21200</v>
      </c>
      <c r="B108" s="36" t="s">
        <v>72</v>
      </c>
      <c r="C108" s="19">
        <v>73480.44</v>
      </c>
      <c r="D108" s="19">
        <v>3723.29</v>
      </c>
      <c r="E108" s="19">
        <f>C108+D108</f>
        <v>77203.73</v>
      </c>
      <c r="F108" s="19">
        <f>24040+53163.73</f>
        <v>77203.73000000001</v>
      </c>
      <c r="G108" s="19">
        <f>F108</f>
        <v>77203.73000000001</v>
      </c>
      <c r="H108" s="19">
        <f t="shared" ref="H108:H110" si="44">E108-G108</f>
        <v>0</v>
      </c>
    </row>
    <row r="109" spans="1:9" x14ac:dyDescent="0.25">
      <c r="A109" s="14">
        <v>21500</v>
      </c>
      <c r="B109" s="36" t="s">
        <v>73</v>
      </c>
      <c r="C109" s="19">
        <v>6060.99</v>
      </c>
      <c r="D109" s="19">
        <v>-2818.03</v>
      </c>
      <c r="E109" s="19">
        <f>C109+D109</f>
        <v>3242.9599999999996</v>
      </c>
      <c r="F109" s="19">
        <f>3242.96</f>
        <v>3242.96</v>
      </c>
      <c r="G109" s="19">
        <f>F109</f>
        <v>3242.96</v>
      </c>
      <c r="H109" s="19">
        <f t="shared" si="44"/>
        <v>0</v>
      </c>
    </row>
    <row r="110" spans="1:9" x14ac:dyDescent="0.25">
      <c r="A110" s="14">
        <v>21600</v>
      </c>
      <c r="B110" s="36" t="s">
        <v>74</v>
      </c>
      <c r="C110" s="19">
        <v>30356.89</v>
      </c>
      <c r="D110" s="19">
        <v>53565.69</v>
      </c>
      <c r="E110" s="19">
        <f>C110+D110</f>
        <v>83922.58</v>
      </c>
      <c r="F110" s="19">
        <v>83922.58</v>
      </c>
      <c r="G110" s="19">
        <f>F110</f>
        <v>83922.58</v>
      </c>
      <c r="H110" s="19">
        <f t="shared" si="44"/>
        <v>0</v>
      </c>
    </row>
    <row r="111" spans="1:9" x14ac:dyDescent="0.25">
      <c r="A111" s="14">
        <v>2200</v>
      </c>
      <c r="B111" s="37" t="s">
        <v>75</v>
      </c>
      <c r="C111" s="27">
        <f t="shared" ref="C111:H111" si="45">C112+C113</f>
        <v>626167.85</v>
      </c>
      <c r="D111" s="27">
        <f t="shared" si="45"/>
        <v>148901.95000000001</v>
      </c>
      <c r="E111" s="27">
        <f t="shared" si="45"/>
        <v>775069.8</v>
      </c>
      <c r="F111" s="27">
        <f t="shared" si="45"/>
        <v>775069.8</v>
      </c>
      <c r="G111" s="27">
        <f t="shared" si="45"/>
        <v>775069.8</v>
      </c>
      <c r="H111" s="27">
        <f t="shared" si="45"/>
        <v>0</v>
      </c>
    </row>
    <row r="112" spans="1:9" x14ac:dyDescent="0.25">
      <c r="A112" s="14">
        <v>22100</v>
      </c>
      <c r="B112" s="36" t="s">
        <v>76</v>
      </c>
      <c r="C112" s="19">
        <v>495478.86</v>
      </c>
      <c r="D112" s="19">
        <v>279590.94</v>
      </c>
      <c r="E112" s="19">
        <f>C112+D112</f>
        <v>775069.8</v>
      </c>
      <c r="F112" s="19">
        <f>742352.66+29112.14+420+3185</f>
        <v>775069.8</v>
      </c>
      <c r="G112" s="19">
        <f>F112</f>
        <v>775069.8</v>
      </c>
      <c r="H112" s="19">
        <f>E112-G112</f>
        <v>0</v>
      </c>
    </row>
    <row r="113" spans="1:8" x14ac:dyDescent="0.25">
      <c r="A113" s="14">
        <v>22300</v>
      </c>
      <c r="B113" s="41" t="s">
        <v>77</v>
      </c>
      <c r="C113" s="19">
        <v>130688.99</v>
      </c>
      <c r="D113" s="19">
        <v>-130688.99</v>
      </c>
      <c r="E113" s="19">
        <f>C113+D113</f>
        <v>0</v>
      </c>
      <c r="F113" s="19">
        <v>0</v>
      </c>
      <c r="G113" s="19">
        <f>F113</f>
        <v>0</v>
      </c>
      <c r="H113" s="19">
        <f>E113-G113</f>
        <v>0</v>
      </c>
    </row>
    <row r="114" spans="1:8" ht="24" x14ac:dyDescent="0.25">
      <c r="A114" s="14">
        <v>2400</v>
      </c>
      <c r="B114" s="37" t="s">
        <v>78</v>
      </c>
      <c r="C114" s="27">
        <f t="shared" ref="C114:H114" si="46">C115+C116</f>
        <v>2414.8200000000002</v>
      </c>
      <c r="D114" s="27">
        <f t="shared" si="46"/>
        <v>74130.53</v>
      </c>
      <c r="E114" s="27">
        <f t="shared" si="46"/>
        <v>76545.350000000006</v>
      </c>
      <c r="F114" s="27">
        <f t="shared" si="46"/>
        <v>76545.350000000006</v>
      </c>
      <c r="G114" s="27">
        <f t="shared" si="46"/>
        <v>76545.350000000006</v>
      </c>
      <c r="H114" s="27">
        <f t="shared" si="46"/>
        <v>0</v>
      </c>
    </row>
    <row r="115" spans="1:8" x14ac:dyDescent="0.25">
      <c r="A115" s="14">
        <v>24600</v>
      </c>
      <c r="B115" s="36" t="s">
        <v>79</v>
      </c>
      <c r="C115" s="42">
        <v>2162.8200000000002</v>
      </c>
      <c r="D115" s="42">
        <v>74382.53</v>
      </c>
      <c r="E115" s="19">
        <f>C115+D115</f>
        <v>76545.350000000006</v>
      </c>
      <c r="F115" s="19">
        <v>76545.350000000006</v>
      </c>
      <c r="G115" s="19">
        <f>F115</f>
        <v>76545.350000000006</v>
      </c>
      <c r="H115" s="19">
        <f>E115-G115</f>
        <v>0</v>
      </c>
    </row>
    <row r="116" spans="1:8" x14ac:dyDescent="0.25">
      <c r="A116" s="14">
        <v>24800</v>
      </c>
      <c r="B116" s="36" t="s">
        <v>80</v>
      </c>
      <c r="C116" s="27">
        <f t="shared" ref="C116:H116" si="47">C117</f>
        <v>252</v>
      </c>
      <c r="D116" s="27">
        <f t="shared" si="47"/>
        <v>-252</v>
      </c>
      <c r="E116" s="27">
        <f t="shared" si="47"/>
        <v>0</v>
      </c>
      <c r="F116" s="27">
        <f t="shared" si="47"/>
        <v>0</v>
      </c>
      <c r="G116" s="27">
        <f t="shared" si="47"/>
        <v>0</v>
      </c>
      <c r="H116" s="27">
        <f t="shared" si="47"/>
        <v>0</v>
      </c>
    </row>
    <row r="117" spans="1:8" x14ac:dyDescent="0.25">
      <c r="A117" s="14">
        <v>24801</v>
      </c>
      <c r="B117" s="36" t="s">
        <v>81</v>
      </c>
      <c r="C117" s="19">
        <v>252</v>
      </c>
      <c r="D117" s="19">
        <v>-252</v>
      </c>
      <c r="E117" s="19">
        <f>C117+D117</f>
        <v>0</v>
      </c>
      <c r="F117" s="19">
        <v>0</v>
      </c>
      <c r="G117" s="19">
        <f>F117</f>
        <v>0</v>
      </c>
      <c r="H117" s="19">
        <f>E117-G117</f>
        <v>0</v>
      </c>
    </row>
    <row r="118" spans="1:8" x14ac:dyDescent="0.25">
      <c r="A118" s="14">
        <v>2600</v>
      </c>
      <c r="B118" s="37" t="s">
        <v>82</v>
      </c>
      <c r="C118" s="27">
        <f t="shared" ref="C118:H118" si="48">C119</f>
        <v>27189.17</v>
      </c>
      <c r="D118" s="27">
        <f t="shared" si="48"/>
        <v>236753.43</v>
      </c>
      <c r="E118" s="27">
        <f t="shared" si="48"/>
        <v>263942.59999999998</v>
      </c>
      <c r="F118" s="27">
        <f t="shared" si="48"/>
        <v>263942.59999999998</v>
      </c>
      <c r="G118" s="27">
        <f t="shared" si="48"/>
        <v>263942.59999999998</v>
      </c>
      <c r="H118" s="27">
        <f t="shared" si="48"/>
        <v>0</v>
      </c>
    </row>
    <row r="119" spans="1:8" x14ac:dyDescent="0.25">
      <c r="A119" s="14">
        <v>26100</v>
      </c>
      <c r="B119" s="36" t="s">
        <v>83</v>
      </c>
      <c r="C119" s="19">
        <v>27189.17</v>
      </c>
      <c r="D119" s="19">
        <v>236753.43</v>
      </c>
      <c r="E119" s="19">
        <f>C119+D119</f>
        <v>263942.59999999998</v>
      </c>
      <c r="F119" s="19">
        <v>263942.59999999998</v>
      </c>
      <c r="G119" s="19">
        <f>F119</f>
        <v>263942.59999999998</v>
      </c>
      <c r="H119" s="19">
        <f>E119-G119</f>
        <v>0</v>
      </c>
    </row>
    <row r="120" spans="1:8" ht="24" x14ac:dyDescent="0.25">
      <c r="A120" s="14">
        <v>2700</v>
      </c>
      <c r="B120" s="37" t="s">
        <v>84</v>
      </c>
      <c r="C120" s="28">
        <f t="shared" ref="C120:H120" si="49">C121+C122</f>
        <v>67764</v>
      </c>
      <c r="D120" s="28">
        <f t="shared" si="49"/>
        <v>-55241.770000000004</v>
      </c>
      <c r="E120" s="28">
        <f t="shared" si="49"/>
        <v>12522.23</v>
      </c>
      <c r="F120" s="28">
        <f t="shared" si="49"/>
        <v>12522.23</v>
      </c>
      <c r="G120" s="28">
        <f t="shared" si="49"/>
        <v>12522.23</v>
      </c>
      <c r="H120" s="28">
        <f t="shared" si="49"/>
        <v>0</v>
      </c>
    </row>
    <row r="121" spans="1:8" x14ac:dyDescent="0.25">
      <c r="A121" s="14">
        <v>27100</v>
      </c>
      <c r="B121" s="36" t="s">
        <v>85</v>
      </c>
      <c r="C121" s="19">
        <v>67764</v>
      </c>
      <c r="D121" s="19">
        <v>-66454</v>
      </c>
      <c r="E121" s="19">
        <f>C121+D121</f>
        <v>1310</v>
      </c>
      <c r="F121" s="19">
        <v>1310</v>
      </c>
      <c r="G121" s="19">
        <f>F121</f>
        <v>1310</v>
      </c>
      <c r="H121" s="19">
        <f>E121-F121</f>
        <v>0</v>
      </c>
    </row>
    <row r="122" spans="1:8" x14ac:dyDescent="0.25">
      <c r="A122" s="14">
        <v>27200</v>
      </c>
      <c r="B122" s="36" t="s">
        <v>86</v>
      </c>
      <c r="C122" s="19">
        <v>0</v>
      </c>
      <c r="D122" s="19">
        <v>11212.23</v>
      </c>
      <c r="E122" s="19">
        <f>C122+D122</f>
        <v>11212.23</v>
      </c>
      <c r="F122" s="19">
        <v>11212.23</v>
      </c>
      <c r="G122" s="19">
        <f>F122</f>
        <v>11212.23</v>
      </c>
      <c r="H122" s="19">
        <f>E122-G122</f>
        <v>0</v>
      </c>
    </row>
    <row r="123" spans="1:8" x14ac:dyDescent="0.25">
      <c r="A123" s="14">
        <v>2900</v>
      </c>
      <c r="B123" s="37" t="s">
        <v>87</v>
      </c>
      <c r="C123" s="43">
        <f t="shared" ref="C123:H123" si="50">C124+C125</f>
        <v>7700.81</v>
      </c>
      <c r="D123" s="43">
        <f t="shared" si="50"/>
        <v>27144.21</v>
      </c>
      <c r="E123" s="43">
        <f t="shared" si="50"/>
        <v>34845.019999999997</v>
      </c>
      <c r="F123" s="43">
        <f t="shared" si="50"/>
        <v>34845.019999999997</v>
      </c>
      <c r="G123" s="43">
        <f t="shared" si="50"/>
        <v>34845.019999999997</v>
      </c>
      <c r="H123" s="43">
        <f t="shared" si="50"/>
        <v>0</v>
      </c>
    </row>
    <row r="124" spans="1:8" x14ac:dyDescent="0.25">
      <c r="A124" s="14">
        <v>29100</v>
      </c>
      <c r="B124" s="36" t="s">
        <v>88</v>
      </c>
      <c r="C124" s="19">
        <v>7700.81</v>
      </c>
      <c r="D124" s="19">
        <v>27144.21</v>
      </c>
      <c r="E124" s="19">
        <f>C124+D124</f>
        <v>34845.019999999997</v>
      </c>
      <c r="F124" s="19">
        <v>34845.019999999997</v>
      </c>
      <c r="G124" s="19">
        <f>F124</f>
        <v>34845.019999999997</v>
      </c>
      <c r="H124" s="19">
        <f>E124-G124</f>
        <v>0</v>
      </c>
    </row>
    <row r="125" spans="1:8" ht="24" x14ac:dyDescent="0.25">
      <c r="A125" s="14">
        <v>29900</v>
      </c>
      <c r="B125" s="36" t="s">
        <v>89</v>
      </c>
      <c r="C125" s="19">
        <v>0</v>
      </c>
      <c r="D125" s="19">
        <v>0</v>
      </c>
      <c r="E125" s="19">
        <f>C125+D125</f>
        <v>0</v>
      </c>
      <c r="F125" s="19">
        <v>0</v>
      </c>
      <c r="G125" s="19">
        <f>F125</f>
        <v>0</v>
      </c>
      <c r="H125" s="19">
        <f>C125-G125</f>
        <v>0</v>
      </c>
    </row>
    <row r="126" spans="1:8" x14ac:dyDescent="0.25">
      <c r="A126" s="32"/>
      <c r="B126" s="33" t="s">
        <v>25</v>
      </c>
      <c r="C126" s="34">
        <f t="shared" ref="C126:H126" si="51">C137+C139+C141+C132+C127</f>
        <v>139850</v>
      </c>
      <c r="D126" s="34">
        <f t="shared" si="51"/>
        <v>47147.95</v>
      </c>
      <c r="E126" s="34">
        <f t="shared" si="51"/>
        <v>186997.95</v>
      </c>
      <c r="F126" s="34">
        <f>F137+F139+F141+F132+F127</f>
        <v>186997.95</v>
      </c>
      <c r="G126" s="34">
        <f t="shared" si="51"/>
        <v>186997.95</v>
      </c>
      <c r="H126" s="34">
        <f t="shared" si="51"/>
        <v>0</v>
      </c>
    </row>
    <row r="127" spans="1:8" ht="24" x14ac:dyDescent="0.25">
      <c r="A127" s="14">
        <v>2100</v>
      </c>
      <c r="B127" s="15" t="s">
        <v>70</v>
      </c>
      <c r="C127" s="26">
        <f t="shared" ref="C127:H127" si="52">C128+C129+C130+C131</f>
        <v>0</v>
      </c>
      <c r="D127" s="26">
        <f t="shared" si="52"/>
        <v>23415.48</v>
      </c>
      <c r="E127" s="26">
        <f t="shared" si="52"/>
        <v>23415.48</v>
      </c>
      <c r="F127" s="27">
        <f t="shared" si="52"/>
        <v>23415.48</v>
      </c>
      <c r="G127" s="26">
        <f t="shared" si="52"/>
        <v>23415.48</v>
      </c>
      <c r="H127" s="26">
        <f t="shared" si="52"/>
        <v>0</v>
      </c>
    </row>
    <row r="128" spans="1:8" x14ac:dyDescent="0.25">
      <c r="A128" s="14">
        <v>21100</v>
      </c>
      <c r="B128" s="17" t="s">
        <v>71</v>
      </c>
      <c r="C128" s="18">
        <v>0</v>
      </c>
      <c r="D128" s="18">
        <v>23415.48</v>
      </c>
      <c r="E128" s="18">
        <f>C128+D128</f>
        <v>23415.48</v>
      </c>
      <c r="F128" s="19">
        <v>23415.48</v>
      </c>
      <c r="G128" s="18">
        <f>F128</f>
        <v>23415.48</v>
      </c>
      <c r="H128" s="18">
        <f>E128-F128</f>
        <v>0</v>
      </c>
    </row>
    <row r="129" spans="1:8" x14ac:dyDescent="0.25">
      <c r="A129" s="14">
        <v>21200</v>
      </c>
      <c r="B129" s="17" t="s">
        <v>72</v>
      </c>
      <c r="C129" s="18">
        <v>0</v>
      </c>
      <c r="D129" s="18">
        <v>0</v>
      </c>
      <c r="E129" s="18">
        <f>C129+D129</f>
        <v>0</v>
      </c>
      <c r="F129" s="19">
        <v>0</v>
      </c>
      <c r="G129" s="18">
        <f>F129</f>
        <v>0</v>
      </c>
      <c r="H129" s="18">
        <f t="shared" ref="H129:H131" si="53">E129-F129</f>
        <v>0</v>
      </c>
    </row>
    <row r="130" spans="1:8" x14ac:dyDescent="0.25">
      <c r="A130" s="14">
        <v>21500</v>
      </c>
      <c r="B130" s="17" t="s">
        <v>73</v>
      </c>
      <c r="C130" s="18">
        <v>0</v>
      </c>
      <c r="D130" s="18">
        <v>0</v>
      </c>
      <c r="E130" s="18">
        <f>C130+D130</f>
        <v>0</v>
      </c>
      <c r="F130" s="19">
        <v>0</v>
      </c>
      <c r="G130" s="18">
        <f>F130</f>
        <v>0</v>
      </c>
      <c r="H130" s="18">
        <f t="shared" si="53"/>
        <v>0</v>
      </c>
    </row>
    <row r="131" spans="1:8" x14ac:dyDescent="0.25">
      <c r="A131" s="14">
        <v>21600</v>
      </c>
      <c r="B131" s="17" t="s">
        <v>74</v>
      </c>
      <c r="C131" s="18">
        <v>0</v>
      </c>
      <c r="D131" s="18">
        <v>0</v>
      </c>
      <c r="E131" s="18">
        <f>C131+D131</f>
        <v>0</v>
      </c>
      <c r="F131" s="19">
        <v>0</v>
      </c>
      <c r="G131" s="18">
        <f>F131</f>
        <v>0</v>
      </c>
      <c r="H131" s="18">
        <f t="shared" si="53"/>
        <v>0</v>
      </c>
    </row>
    <row r="132" spans="1:8" x14ac:dyDescent="0.25">
      <c r="A132" s="14">
        <v>2200</v>
      </c>
      <c r="B132" s="20" t="s">
        <v>75</v>
      </c>
      <c r="C132" s="21">
        <f t="shared" ref="C132:H132" si="54">C133</f>
        <v>39850</v>
      </c>
      <c r="D132" s="21">
        <f t="shared" si="54"/>
        <v>5679.5</v>
      </c>
      <c r="E132" s="21">
        <f t="shared" si="54"/>
        <v>45529.5</v>
      </c>
      <c r="F132" s="27">
        <f t="shared" si="54"/>
        <v>45529.5</v>
      </c>
      <c r="G132" s="21">
        <f t="shared" si="54"/>
        <v>45529.5</v>
      </c>
      <c r="H132" s="21">
        <f t="shared" si="54"/>
        <v>0</v>
      </c>
    </row>
    <row r="133" spans="1:8" x14ac:dyDescent="0.25">
      <c r="A133" s="14">
        <v>22100</v>
      </c>
      <c r="B133" s="17" t="s">
        <v>76</v>
      </c>
      <c r="C133" s="23">
        <f t="shared" ref="C133:H133" si="55">C134+C135+C136</f>
        <v>39850</v>
      </c>
      <c r="D133" s="23">
        <f t="shared" si="55"/>
        <v>5679.5</v>
      </c>
      <c r="E133" s="23">
        <f t="shared" si="55"/>
        <v>45529.5</v>
      </c>
      <c r="F133" s="44">
        <f>F134+F135+F136</f>
        <v>45529.5</v>
      </c>
      <c r="G133" s="23">
        <f t="shared" si="55"/>
        <v>45529.5</v>
      </c>
      <c r="H133" s="23">
        <f t="shared" si="55"/>
        <v>0</v>
      </c>
    </row>
    <row r="134" spans="1:8" x14ac:dyDescent="0.25">
      <c r="A134" s="14">
        <v>22102</v>
      </c>
      <c r="B134" s="17" t="s">
        <v>90</v>
      </c>
      <c r="C134" s="18">
        <v>39850</v>
      </c>
      <c r="D134" s="18">
        <v>-5710</v>
      </c>
      <c r="E134" s="18">
        <f>C134+D134</f>
        <v>34140</v>
      </c>
      <c r="F134" s="19">
        <v>34140</v>
      </c>
      <c r="G134" s="18">
        <f>F134</f>
        <v>34140</v>
      </c>
      <c r="H134" s="18">
        <f>E134-G134</f>
        <v>0</v>
      </c>
    </row>
    <row r="135" spans="1:8" x14ac:dyDescent="0.25">
      <c r="A135" s="14">
        <v>22105</v>
      </c>
      <c r="B135" s="17" t="s">
        <v>91</v>
      </c>
      <c r="C135" s="18">
        <v>0</v>
      </c>
      <c r="D135" s="18">
        <v>11389.5</v>
      </c>
      <c r="E135" s="18">
        <f>C135+D135</f>
        <v>11389.5</v>
      </c>
      <c r="F135" s="19">
        <v>11389.5</v>
      </c>
      <c r="G135" s="18">
        <f>F135</f>
        <v>11389.5</v>
      </c>
      <c r="H135" s="18">
        <f>E135-G135</f>
        <v>0</v>
      </c>
    </row>
    <row r="136" spans="1:8" x14ac:dyDescent="0.25">
      <c r="A136" s="14">
        <v>22106</v>
      </c>
      <c r="B136" s="17" t="s">
        <v>92</v>
      </c>
      <c r="C136" s="18">
        <v>0</v>
      </c>
      <c r="D136" s="18">
        <v>0</v>
      </c>
      <c r="E136" s="18">
        <f>C136+D136</f>
        <v>0</v>
      </c>
      <c r="F136" s="19">
        <v>0</v>
      </c>
      <c r="G136" s="18">
        <f>F136</f>
        <v>0</v>
      </c>
      <c r="H136" s="18">
        <f>C136-G136</f>
        <v>0</v>
      </c>
    </row>
    <row r="137" spans="1:8" x14ac:dyDescent="0.25">
      <c r="A137" s="14">
        <v>2400</v>
      </c>
      <c r="B137" s="20" t="s">
        <v>93</v>
      </c>
      <c r="C137" s="23">
        <f t="shared" ref="C137:H137" si="56">C138</f>
        <v>0</v>
      </c>
      <c r="D137" s="23">
        <f t="shared" si="56"/>
        <v>0</v>
      </c>
      <c r="E137" s="23">
        <f t="shared" si="56"/>
        <v>0</v>
      </c>
      <c r="F137" s="28">
        <f t="shared" si="56"/>
        <v>0</v>
      </c>
      <c r="G137" s="23">
        <f t="shared" si="56"/>
        <v>0</v>
      </c>
      <c r="H137" s="23">
        <f t="shared" si="56"/>
        <v>0</v>
      </c>
    </row>
    <row r="138" spans="1:8" x14ac:dyDescent="0.25">
      <c r="A138" s="14">
        <v>24600</v>
      </c>
      <c r="B138" s="17" t="s">
        <v>94</v>
      </c>
      <c r="C138" s="18">
        <v>0</v>
      </c>
      <c r="D138" s="18">
        <v>0</v>
      </c>
      <c r="E138" s="18">
        <f>C138+D138</f>
        <v>0</v>
      </c>
      <c r="F138" s="19">
        <v>0</v>
      </c>
      <c r="G138" s="18">
        <f>F138</f>
        <v>0</v>
      </c>
      <c r="H138" s="18">
        <f>C138-G138</f>
        <v>0</v>
      </c>
    </row>
    <row r="139" spans="1:8" x14ac:dyDescent="0.25">
      <c r="A139" s="14">
        <v>2600</v>
      </c>
      <c r="B139" s="20" t="s">
        <v>82</v>
      </c>
      <c r="C139" s="23">
        <f t="shared" ref="C139:H139" si="57">C140</f>
        <v>100000</v>
      </c>
      <c r="D139" s="23">
        <f t="shared" si="57"/>
        <v>-30910.63</v>
      </c>
      <c r="E139" s="23">
        <f t="shared" si="57"/>
        <v>69089.37</v>
      </c>
      <c r="F139" s="28">
        <f t="shared" si="57"/>
        <v>69089.37</v>
      </c>
      <c r="G139" s="23">
        <f t="shared" si="57"/>
        <v>69089.37</v>
      </c>
      <c r="H139" s="23">
        <f t="shared" si="57"/>
        <v>0</v>
      </c>
    </row>
    <row r="140" spans="1:8" x14ac:dyDescent="0.25">
      <c r="A140" s="14">
        <v>26100</v>
      </c>
      <c r="B140" s="17" t="s">
        <v>83</v>
      </c>
      <c r="C140" s="18">
        <v>100000</v>
      </c>
      <c r="D140" s="18">
        <v>-30910.63</v>
      </c>
      <c r="E140" s="18">
        <f>C140+D140</f>
        <v>69089.37</v>
      </c>
      <c r="F140" s="19">
        <v>69089.37</v>
      </c>
      <c r="G140" s="18">
        <f>F140</f>
        <v>69089.37</v>
      </c>
      <c r="H140" s="18">
        <f>E140-G140</f>
        <v>0</v>
      </c>
    </row>
    <row r="141" spans="1:8" ht="24" x14ac:dyDescent="0.25">
      <c r="A141" s="14">
        <v>2700</v>
      </c>
      <c r="B141" s="20" t="s">
        <v>84</v>
      </c>
      <c r="C141" s="23">
        <f t="shared" ref="C141:H141" si="58">C142</f>
        <v>0</v>
      </c>
      <c r="D141" s="23">
        <f t="shared" si="58"/>
        <v>48963.6</v>
      </c>
      <c r="E141" s="23">
        <f t="shared" si="58"/>
        <v>48963.6</v>
      </c>
      <c r="F141" s="28">
        <f t="shared" si="58"/>
        <v>48963.6</v>
      </c>
      <c r="G141" s="23">
        <f t="shared" si="58"/>
        <v>48963.6</v>
      </c>
      <c r="H141" s="23">
        <f t="shared" si="58"/>
        <v>0</v>
      </c>
    </row>
    <row r="142" spans="1:8" x14ac:dyDescent="0.25">
      <c r="A142" s="14">
        <v>27100</v>
      </c>
      <c r="B142" s="17" t="s">
        <v>85</v>
      </c>
      <c r="C142" s="18">
        <v>0</v>
      </c>
      <c r="D142" s="18">
        <v>48963.6</v>
      </c>
      <c r="E142" s="18">
        <f>C142+D142</f>
        <v>48963.6</v>
      </c>
      <c r="F142" s="19">
        <v>48963.6</v>
      </c>
      <c r="G142" s="18">
        <f>F142</f>
        <v>48963.6</v>
      </c>
      <c r="H142" s="18">
        <f>E142-G142</f>
        <v>0</v>
      </c>
    </row>
    <row r="143" spans="1:8" x14ac:dyDescent="0.25">
      <c r="A143" s="32"/>
      <c r="B143" s="33" t="s">
        <v>60</v>
      </c>
      <c r="C143" s="34">
        <f>C144+C149+C147+C151</f>
        <v>139955.1</v>
      </c>
      <c r="D143" s="34">
        <f t="shared" ref="D143:G143" si="59">D144+D149+D147+D151</f>
        <v>13526.770000000004</v>
      </c>
      <c r="E143" s="34">
        <f t="shared" si="59"/>
        <v>153481.87</v>
      </c>
      <c r="F143" s="34">
        <f t="shared" si="59"/>
        <v>153481.87</v>
      </c>
      <c r="G143" s="34">
        <f t="shared" si="59"/>
        <v>153481.87</v>
      </c>
      <c r="H143" s="34">
        <f>H144+H149+H147</f>
        <v>85073.19</v>
      </c>
    </row>
    <row r="144" spans="1:8" x14ac:dyDescent="0.25">
      <c r="A144" s="14">
        <v>2200</v>
      </c>
      <c r="B144" s="15" t="s">
        <v>75</v>
      </c>
      <c r="C144" s="26">
        <f>C145</f>
        <v>78217.5</v>
      </c>
      <c r="D144" s="26">
        <f t="shared" ref="D144:H145" si="60">D145</f>
        <v>6855.6900000000023</v>
      </c>
      <c r="E144" s="27">
        <f t="shared" si="60"/>
        <v>85073.19</v>
      </c>
      <c r="F144" s="27">
        <f t="shared" si="60"/>
        <v>85073.19</v>
      </c>
      <c r="G144" s="27">
        <f t="shared" si="60"/>
        <v>85073.19</v>
      </c>
      <c r="H144" s="27">
        <f t="shared" si="60"/>
        <v>85073.19</v>
      </c>
    </row>
    <row r="145" spans="1:8" x14ac:dyDescent="0.25">
      <c r="A145" s="14">
        <v>22100</v>
      </c>
      <c r="B145" s="45" t="s">
        <v>76</v>
      </c>
      <c r="C145" s="16">
        <f>C146</f>
        <v>78217.5</v>
      </c>
      <c r="D145" s="28">
        <f>D146</f>
        <v>6855.6900000000023</v>
      </c>
      <c r="E145" s="28">
        <v>85073.19</v>
      </c>
      <c r="F145" s="28">
        <v>85073.19</v>
      </c>
      <c r="G145" s="28">
        <v>85073.19</v>
      </c>
      <c r="H145" s="16">
        <f t="shared" si="60"/>
        <v>85073.19</v>
      </c>
    </row>
    <row r="146" spans="1:8" x14ac:dyDescent="0.25">
      <c r="A146" s="14">
        <v>22105</v>
      </c>
      <c r="B146" s="17" t="s">
        <v>91</v>
      </c>
      <c r="C146" s="18">
        <v>78217.5</v>
      </c>
      <c r="D146" s="18">
        <f>85073.19-C146</f>
        <v>6855.6900000000023</v>
      </c>
      <c r="E146" s="18">
        <f>C146+D146</f>
        <v>85073.19</v>
      </c>
      <c r="F146" s="19">
        <v>0</v>
      </c>
      <c r="G146" s="18">
        <f>F146</f>
        <v>0</v>
      </c>
      <c r="H146" s="18">
        <f>E146-G146</f>
        <v>85073.19</v>
      </c>
    </row>
    <row r="147" spans="1:8" x14ac:dyDescent="0.25">
      <c r="A147" s="14">
        <v>2400</v>
      </c>
      <c r="B147" s="20" t="s">
        <v>93</v>
      </c>
      <c r="C147" s="23">
        <v>0</v>
      </c>
      <c r="D147" s="23">
        <f>D148</f>
        <v>65192</v>
      </c>
      <c r="E147" s="28">
        <f>E148</f>
        <v>65192</v>
      </c>
      <c r="F147" s="28">
        <f>F148</f>
        <v>65192</v>
      </c>
      <c r="G147" s="28">
        <f>G148</f>
        <v>65192</v>
      </c>
      <c r="H147" s="28">
        <f>H148</f>
        <v>0</v>
      </c>
    </row>
    <row r="148" spans="1:8" x14ac:dyDescent="0.25">
      <c r="A148" s="14">
        <v>24600</v>
      </c>
      <c r="B148" s="17" t="s">
        <v>94</v>
      </c>
      <c r="C148" s="18">
        <v>0</v>
      </c>
      <c r="D148" s="18">
        <v>65192</v>
      </c>
      <c r="E148" s="18">
        <f>C148+D148</f>
        <v>65192</v>
      </c>
      <c r="F148" s="19">
        <v>65192</v>
      </c>
      <c r="G148" s="18">
        <f>F148</f>
        <v>65192</v>
      </c>
      <c r="H148" s="18">
        <f>E147:E148-G148</f>
        <v>0</v>
      </c>
    </row>
    <row r="149" spans="1:8" ht="24" x14ac:dyDescent="0.25">
      <c r="A149" s="14">
        <v>2700</v>
      </c>
      <c r="B149" s="20" t="s">
        <v>84</v>
      </c>
      <c r="C149" s="23">
        <f t="shared" ref="C149:H149" si="61">C150</f>
        <v>61737.599999999999</v>
      </c>
      <c r="D149" s="23">
        <f t="shared" si="61"/>
        <v>-61737.599999999999</v>
      </c>
      <c r="E149" s="23">
        <f t="shared" si="61"/>
        <v>0</v>
      </c>
      <c r="F149" s="28">
        <f t="shared" si="61"/>
        <v>0</v>
      </c>
      <c r="G149" s="23">
        <f t="shared" si="61"/>
        <v>0</v>
      </c>
      <c r="H149" s="23">
        <f t="shared" si="61"/>
        <v>0</v>
      </c>
    </row>
    <row r="150" spans="1:8" x14ac:dyDescent="0.25">
      <c r="A150" s="14">
        <v>27100</v>
      </c>
      <c r="B150" s="17" t="s">
        <v>85</v>
      </c>
      <c r="C150" s="18">
        <v>61737.599999999999</v>
      </c>
      <c r="D150" s="18">
        <v>-61737.599999999999</v>
      </c>
      <c r="E150" s="18">
        <f>C150+D150</f>
        <v>0</v>
      </c>
      <c r="F150" s="19">
        <v>0</v>
      </c>
      <c r="G150" s="18">
        <f>F150</f>
        <v>0</v>
      </c>
      <c r="H150" s="18">
        <f>E150-G150</f>
        <v>0</v>
      </c>
    </row>
    <row r="151" spans="1:8" ht="24" x14ac:dyDescent="0.25">
      <c r="A151" s="14">
        <v>2100</v>
      </c>
      <c r="B151" s="20" t="s">
        <v>70</v>
      </c>
      <c r="C151" s="21">
        <f>C152</f>
        <v>0</v>
      </c>
      <c r="D151" s="21">
        <f>D152</f>
        <v>3216.68</v>
      </c>
      <c r="E151" s="27">
        <f>E152</f>
        <v>3216.68</v>
      </c>
      <c r="F151" s="27">
        <f>F152</f>
        <v>3216.68</v>
      </c>
      <c r="G151" s="27">
        <f>G152</f>
        <v>3216.68</v>
      </c>
      <c r="H151" s="27">
        <f>H152</f>
        <v>0</v>
      </c>
    </row>
    <row r="152" spans="1:8" x14ac:dyDescent="0.25">
      <c r="A152" s="14">
        <v>21600</v>
      </c>
      <c r="B152" s="17" t="s">
        <v>74</v>
      </c>
      <c r="C152" s="18">
        <v>0</v>
      </c>
      <c r="D152" s="18">
        <v>3216.68</v>
      </c>
      <c r="E152" s="18">
        <f>C152+D152</f>
        <v>3216.68</v>
      </c>
      <c r="F152" s="19">
        <v>3216.68</v>
      </c>
      <c r="G152" s="18">
        <f>F152</f>
        <v>3216.68</v>
      </c>
      <c r="H152" s="18">
        <f>D152-G152</f>
        <v>0</v>
      </c>
    </row>
    <row r="153" spans="1:8" x14ac:dyDescent="0.25">
      <c r="A153" s="32"/>
      <c r="B153" s="33" t="s">
        <v>65</v>
      </c>
      <c r="C153" s="34">
        <f t="shared" ref="C153:H153" si="62">C154+C159+C161</f>
        <v>1767507.54</v>
      </c>
      <c r="D153" s="34">
        <f t="shared" si="62"/>
        <v>343786.78</v>
      </c>
      <c r="E153" s="34">
        <f t="shared" si="62"/>
        <v>2111294.3200000003</v>
      </c>
      <c r="F153" s="34">
        <f t="shared" si="62"/>
        <v>2111294.3199999998</v>
      </c>
      <c r="G153" s="34">
        <f t="shared" si="62"/>
        <v>2111294.3199999998</v>
      </c>
      <c r="H153" s="34">
        <f t="shared" si="62"/>
        <v>0</v>
      </c>
    </row>
    <row r="154" spans="1:8" x14ac:dyDescent="0.25">
      <c r="A154" s="14">
        <v>2600</v>
      </c>
      <c r="B154" s="15" t="s">
        <v>82</v>
      </c>
      <c r="C154" s="16">
        <f t="shared" ref="C154:H154" si="63">C155</f>
        <v>1377507.54</v>
      </c>
      <c r="D154" s="16">
        <f t="shared" si="63"/>
        <v>250159.84</v>
      </c>
      <c r="E154" s="16">
        <f t="shared" si="63"/>
        <v>1627667.3800000001</v>
      </c>
      <c r="F154" s="28">
        <f t="shared" si="63"/>
        <v>1627667.38</v>
      </c>
      <c r="G154" s="28">
        <f t="shared" si="63"/>
        <v>1627667.38</v>
      </c>
      <c r="H154" s="16">
        <f t="shared" si="63"/>
        <v>0</v>
      </c>
    </row>
    <row r="155" spans="1:8" x14ac:dyDescent="0.25">
      <c r="A155" s="14">
        <v>26100</v>
      </c>
      <c r="B155" s="45" t="s">
        <v>83</v>
      </c>
      <c r="C155" s="46">
        <f>C156+C158+C157</f>
        <v>1377507.54</v>
      </c>
      <c r="D155" s="46">
        <f>D156+D158+D157</f>
        <v>250159.84</v>
      </c>
      <c r="E155" s="46">
        <f>E156+E158+E157</f>
        <v>1627667.3800000001</v>
      </c>
      <c r="F155" s="19">
        <f>F156</f>
        <v>1627667.38</v>
      </c>
      <c r="G155" s="19">
        <f>F155</f>
        <v>1627667.38</v>
      </c>
      <c r="H155" s="46">
        <f>H156+H158+H157</f>
        <v>0</v>
      </c>
    </row>
    <row r="156" spans="1:8" x14ac:dyDescent="0.25">
      <c r="A156" s="14">
        <v>26101</v>
      </c>
      <c r="B156" s="17" t="s">
        <v>95</v>
      </c>
      <c r="C156" s="18">
        <v>1377507.54</v>
      </c>
      <c r="D156" s="18">
        <v>250159.84</v>
      </c>
      <c r="E156" s="18">
        <f>C156+D156</f>
        <v>1627667.3800000001</v>
      </c>
      <c r="F156" s="19">
        <v>1627667.38</v>
      </c>
      <c r="G156" s="18">
        <f>F156</f>
        <v>1627667.38</v>
      </c>
      <c r="H156" s="18">
        <f>E156-G156</f>
        <v>0</v>
      </c>
    </row>
    <row r="157" spans="1:8" x14ac:dyDescent="0.25">
      <c r="A157" s="14">
        <v>26102</v>
      </c>
      <c r="B157" s="17" t="s">
        <v>96</v>
      </c>
      <c r="C157" s="18">
        <v>0</v>
      </c>
      <c r="D157" s="18">
        <v>0</v>
      </c>
      <c r="E157" s="18">
        <f>C157+D157</f>
        <v>0</v>
      </c>
      <c r="F157" s="19">
        <v>0</v>
      </c>
      <c r="G157" s="18">
        <f>E157+F157</f>
        <v>0</v>
      </c>
      <c r="H157" s="18">
        <f>C157-G157</f>
        <v>0</v>
      </c>
    </row>
    <row r="158" spans="1:8" ht="24" x14ac:dyDescent="0.25">
      <c r="A158" s="14">
        <v>26103</v>
      </c>
      <c r="B158" s="17" t="s">
        <v>97</v>
      </c>
      <c r="C158" s="18">
        <v>0</v>
      </c>
      <c r="D158" s="18">
        <v>0</v>
      </c>
      <c r="E158" s="18">
        <f>C158+D158</f>
        <v>0</v>
      </c>
      <c r="F158" s="19">
        <v>0</v>
      </c>
      <c r="G158" s="18">
        <f>F158</f>
        <v>0</v>
      </c>
      <c r="H158" s="18">
        <f>C158-G158</f>
        <v>0</v>
      </c>
    </row>
    <row r="159" spans="1:8" ht="24" x14ac:dyDescent="0.25">
      <c r="A159" s="14">
        <v>2700</v>
      </c>
      <c r="B159" s="20" t="s">
        <v>84</v>
      </c>
      <c r="C159" s="23">
        <f t="shared" ref="C159:H159" si="64">C160</f>
        <v>270000</v>
      </c>
      <c r="D159" s="23">
        <f t="shared" si="64"/>
        <v>60609.68</v>
      </c>
      <c r="E159" s="23">
        <f t="shared" si="64"/>
        <v>330609.68</v>
      </c>
      <c r="F159" s="28">
        <f t="shared" si="64"/>
        <v>330609.68</v>
      </c>
      <c r="G159" s="23">
        <f t="shared" si="64"/>
        <v>330609.68</v>
      </c>
      <c r="H159" s="23">
        <f t="shared" si="64"/>
        <v>0</v>
      </c>
    </row>
    <row r="160" spans="1:8" x14ac:dyDescent="0.25">
      <c r="A160" s="14">
        <v>27100</v>
      </c>
      <c r="B160" s="17" t="s">
        <v>85</v>
      </c>
      <c r="C160" s="18">
        <v>270000</v>
      </c>
      <c r="D160" s="18">
        <v>60609.68</v>
      </c>
      <c r="E160" s="18">
        <f>C160+D160</f>
        <v>330609.68</v>
      </c>
      <c r="F160" s="19">
        <v>330609.68</v>
      </c>
      <c r="G160" s="18">
        <f>F160</f>
        <v>330609.68</v>
      </c>
      <c r="H160" s="18">
        <f>E160-G160</f>
        <v>0</v>
      </c>
    </row>
    <row r="161" spans="1:8" x14ac:dyDescent="0.25">
      <c r="A161" s="14">
        <v>2900</v>
      </c>
      <c r="B161" s="20" t="s">
        <v>98</v>
      </c>
      <c r="C161" s="23">
        <f t="shared" ref="C161:H161" si="65">C162</f>
        <v>120000</v>
      </c>
      <c r="D161" s="23">
        <f t="shared" si="65"/>
        <v>33017.259999999995</v>
      </c>
      <c r="E161" s="23">
        <f t="shared" si="65"/>
        <v>153017.26</v>
      </c>
      <c r="F161" s="28">
        <f t="shared" si="65"/>
        <v>153017.26</v>
      </c>
      <c r="G161" s="23">
        <f t="shared" si="65"/>
        <v>153017.26</v>
      </c>
      <c r="H161" s="23">
        <f t="shared" si="65"/>
        <v>0</v>
      </c>
    </row>
    <row r="162" spans="1:8" ht="24" x14ac:dyDescent="0.25">
      <c r="A162" s="14">
        <v>29900</v>
      </c>
      <c r="B162" s="17" t="s">
        <v>89</v>
      </c>
      <c r="C162" s="23">
        <f t="shared" ref="C162:H162" si="66">C163+C164</f>
        <v>120000</v>
      </c>
      <c r="D162" s="23">
        <f t="shared" si="66"/>
        <v>33017.259999999995</v>
      </c>
      <c r="E162" s="23">
        <f t="shared" si="66"/>
        <v>153017.26</v>
      </c>
      <c r="F162" s="28">
        <f t="shared" si="66"/>
        <v>153017.26</v>
      </c>
      <c r="G162" s="23">
        <f t="shared" si="66"/>
        <v>153017.26</v>
      </c>
      <c r="H162" s="23">
        <f t="shared" si="66"/>
        <v>0</v>
      </c>
    </row>
    <row r="163" spans="1:8" x14ac:dyDescent="0.25">
      <c r="A163" s="14">
        <v>29901</v>
      </c>
      <c r="B163" s="17" t="s">
        <v>99</v>
      </c>
      <c r="C163" s="18">
        <v>55000</v>
      </c>
      <c r="D163" s="18">
        <v>97113.26</v>
      </c>
      <c r="E163" s="18">
        <f>C163+D163</f>
        <v>152113.26</v>
      </c>
      <c r="F163" s="19">
        <f>62113.26+90000</f>
        <v>152113.26</v>
      </c>
      <c r="G163" s="18">
        <f>F163</f>
        <v>152113.26</v>
      </c>
      <c r="H163" s="18">
        <f>E163-G163</f>
        <v>0</v>
      </c>
    </row>
    <row r="164" spans="1:8" x14ac:dyDescent="0.25">
      <c r="A164" s="14">
        <v>29902</v>
      </c>
      <c r="B164" s="17" t="s">
        <v>100</v>
      </c>
      <c r="C164" s="18">
        <v>65000</v>
      </c>
      <c r="D164" s="18">
        <v>-64096</v>
      </c>
      <c r="E164" s="18">
        <f>C164+D164</f>
        <v>904</v>
      </c>
      <c r="F164" s="19">
        <v>904</v>
      </c>
      <c r="G164" s="18">
        <f>F164</f>
        <v>904</v>
      </c>
      <c r="H164" s="18">
        <f>E164-G164</f>
        <v>0</v>
      </c>
    </row>
    <row r="165" spans="1:8" x14ac:dyDescent="0.25">
      <c r="A165" s="32"/>
      <c r="B165" s="33" t="s">
        <v>67</v>
      </c>
      <c r="C165" s="34">
        <f>C166+C173+C176+C178</f>
        <v>255484.65999999997</v>
      </c>
      <c r="D165" s="34">
        <f t="shared" ref="D165:H165" si="67">D166+D173+D176+D178</f>
        <v>126935.98000000001</v>
      </c>
      <c r="E165" s="34">
        <f t="shared" si="67"/>
        <v>382420.64</v>
      </c>
      <c r="F165" s="34">
        <f t="shared" si="67"/>
        <v>382420.64</v>
      </c>
      <c r="G165" s="34">
        <f t="shared" si="67"/>
        <v>382420.64</v>
      </c>
      <c r="H165" s="34">
        <f t="shared" si="67"/>
        <v>0</v>
      </c>
    </row>
    <row r="166" spans="1:8" ht="24" x14ac:dyDescent="0.25">
      <c r="A166" s="14">
        <v>2100</v>
      </c>
      <c r="B166" s="20" t="s">
        <v>70</v>
      </c>
      <c r="C166" s="21">
        <f>C167+C169+C170+C168</f>
        <v>201594.86</v>
      </c>
      <c r="D166" s="21">
        <f t="shared" ref="D166:H166" si="68">D167+D169+D170+D168</f>
        <v>89473.76</v>
      </c>
      <c r="E166" s="21">
        <f t="shared" si="68"/>
        <v>291068.62</v>
      </c>
      <c r="F166" s="21">
        <f t="shared" si="68"/>
        <v>291068.62</v>
      </c>
      <c r="G166" s="21">
        <f t="shared" si="68"/>
        <v>291068.62</v>
      </c>
      <c r="H166" s="21">
        <f t="shared" si="68"/>
        <v>0</v>
      </c>
    </row>
    <row r="167" spans="1:8" x14ac:dyDescent="0.25">
      <c r="A167" s="14">
        <v>21100</v>
      </c>
      <c r="B167" s="17" t="s">
        <v>71</v>
      </c>
      <c r="C167" s="18">
        <v>136126.69</v>
      </c>
      <c r="D167" s="18">
        <v>7048.43</v>
      </c>
      <c r="E167" s="18">
        <f>C167+D167</f>
        <v>143175.12</v>
      </c>
      <c r="F167" s="19">
        <f>141365.12+1810</f>
        <v>143175.12</v>
      </c>
      <c r="G167" s="18">
        <f>F167</f>
        <v>143175.12</v>
      </c>
      <c r="H167" s="18">
        <f t="shared" ref="H167:H172" si="69">E167-G167</f>
        <v>0</v>
      </c>
    </row>
    <row r="168" spans="1:8" x14ac:dyDescent="0.25">
      <c r="A168" s="14">
        <v>21200</v>
      </c>
      <c r="B168" s="17" t="s">
        <v>72</v>
      </c>
      <c r="C168" s="18">
        <v>0</v>
      </c>
      <c r="D168" s="18">
        <v>31006.799999999999</v>
      </c>
      <c r="E168" s="18">
        <f>C168+D168</f>
        <v>31006.799999999999</v>
      </c>
      <c r="F168" s="19">
        <v>31006.799999999999</v>
      </c>
      <c r="G168" s="18">
        <f>F168</f>
        <v>31006.799999999999</v>
      </c>
      <c r="H168" s="18">
        <f t="shared" si="69"/>
        <v>0</v>
      </c>
    </row>
    <row r="169" spans="1:8" x14ac:dyDescent="0.25">
      <c r="A169" s="14">
        <v>21600</v>
      </c>
      <c r="B169" s="17" t="s">
        <v>74</v>
      </c>
      <c r="C169" s="18">
        <v>33943.269999999997</v>
      </c>
      <c r="D169" s="18">
        <v>27591.78</v>
      </c>
      <c r="E169" s="18">
        <f>C169+D169</f>
        <v>61535.049999999996</v>
      </c>
      <c r="F169" s="19">
        <v>61535.05</v>
      </c>
      <c r="G169" s="18">
        <f>F169</f>
        <v>61535.05</v>
      </c>
      <c r="H169" s="18">
        <f t="shared" si="69"/>
        <v>0</v>
      </c>
    </row>
    <row r="170" spans="1:8" ht="24" x14ac:dyDescent="0.25">
      <c r="A170" s="14">
        <v>21400</v>
      </c>
      <c r="B170" s="17" t="s">
        <v>101</v>
      </c>
      <c r="C170" s="21">
        <f>C171+C172</f>
        <v>31524.9</v>
      </c>
      <c r="D170" s="21">
        <f>D171+D172</f>
        <v>23826.75</v>
      </c>
      <c r="E170" s="21">
        <f>E171+E172</f>
        <v>55351.65</v>
      </c>
      <c r="F170" s="27">
        <f>F171+F172</f>
        <v>55351.65</v>
      </c>
      <c r="G170" s="21">
        <f>G171+G172</f>
        <v>55351.65</v>
      </c>
      <c r="H170" s="21">
        <f t="shared" si="69"/>
        <v>0</v>
      </c>
    </row>
    <row r="171" spans="1:8" x14ac:dyDescent="0.25">
      <c r="A171" s="14">
        <v>21401</v>
      </c>
      <c r="B171" s="17" t="s">
        <v>102</v>
      </c>
      <c r="C171" s="18">
        <v>25504.91</v>
      </c>
      <c r="D171" s="18">
        <v>8380.5300000000007</v>
      </c>
      <c r="E171" s="18">
        <f>C171+D171</f>
        <v>33885.440000000002</v>
      </c>
      <c r="F171" s="19">
        <v>33885.440000000002</v>
      </c>
      <c r="G171" s="18">
        <f>F171</f>
        <v>33885.440000000002</v>
      </c>
      <c r="H171" s="18">
        <f t="shared" si="69"/>
        <v>0</v>
      </c>
    </row>
    <row r="172" spans="1:8" x14ac:dyDescent="0.25">
      <c r="A172" s="14">
        <v>21402</v>
      </c>
      <c r="B172" s="17" t="s">
        <v>103</v>
      </c>
      <c r="C172" s="18">
        <v>6019.99</v>
      </c>
      <c r="D172" s="18">
        <v>15446.22</v>
      </c>
      <c r="E172" s="18">
        <f>C172+D172</f>
        <v>21466.21</v>
      </c>
      <c r="F172" s="19">
        <v>21466.21</v>
      </c>
      <c r="G172" s="18">
        <f>F172</f>
        <v>21466.21</v>
      </c>
      <c r="H172" s="18">
        <f t="shared" si="69"/>
        <v>0</v>
      </c>
    </row>
    <row r="173" spans="1:8" x14ac:dyDescent="0.25">
      <c r="A173" s="14">
        <v>2200</v>
      </c>
      <c r="B173" s="20" t="s">
        <v>75</v>
      </c>
      <c r="C173" s="21">
        <f t="shared" ref="C173:H174" si="70">C174</f>
        <v>31849.8</v>
      </c>
      <c r="D173" s="21">
        <f t="shared" si="70"/>
        <v>-20755.099999999999</v>
      </c>
      <c r="E173" s="21">
        <f t="shared" si="70"/>
        <v>11094.7</v>
      </c>
      <c r="F173" s="27">
        <f>F174</f>
        <v>11094.7</v>
      </c>
      <c r="G173" s="27">
        <f t="shared" ref="G173:H173" si="71">G174</f>
        <v>11094.7</v>
      </c>
      <c r="H173" s="27">
        <f t="shared" si="71"/>
        <v>0</v>
      </c>
    </row>
    <row r="174" spans="1:8" x14ac:dyDescent="0.25">
      <c r="A174" s="14">
        <v>22100</v>
      </c>
      <c r="B174" s="17" t="s">
        <v>76</v>
      </c>
      <c r="C174" s="23">
        <f t="shared" si="70"/>
        <v>31849.8</v>
      </c>
      <c r="D174" s="23">
        <f t="shared" si="70"/>
        <v>-20755.099999999999</v>
      </c>
      <c r="E174" s="23">
        <f t="shared" si="70"/>
        <v>11094.7</v>
      </c>
      <c r="F174" s="28">
        <f>F175</f>
        <v>11094.7</v>
      </c>
      <c r="G174" s="23">
        <f>F174</f>
        <v>11094.7</v>
      </c>
      <c r="H174" s="23">
        <f t="shared" si="70"/>
        <v>0</v>
      </c>
    </row>
    <row r="175" spans="1:8" x14ac:dyDescent="0.25">
      <c r="A175" s="14">
        <v>22105</v>
      </c>
      <c r="B175" s="17" t="s">
        <v>91</v>
      </c>
      <c r="C175" s="18">
        <v>31849.8</v>
      </c>
      <c r="D175" s="18">
        <v>-20755.099999999999</v>
      </c>
      <c r="E175" s="18">
        <f>C175+D175</f>
        <v>11094.7</v>
      </c>
      <c r="F175" s="19">
        <f>7989.7+3105</f>
        <v>11094.7</v>
      </c>
      <c r="G175" s="18">
        <f>F175</f>
        <v>11094.7</v>
      </c>
      <c r="H175" s="18">
        <f>E175-G175</f>
        <v>0</v>
      </c>
    </row>
    <row r="176" spans="1:8" ht="24" x14ac:dyDescent="0.25">
      <c r="A176" s="14">
        <v>2400</v>
      </c>
      <c r="B176" s="20" t="s">
        <v>78</v>
      </c>
      <c r="C176" s="23">
        <f t="shared" ref="C176:H176" si="72">C177</f>
        <v>0</v>
      </c>
      <c r="D176" s="23">
        <f t="shared" si="72"/>
        <v>11600</v>
      </c>
      <c r="E176" s="23">
        <f t="shared" si="72"/>
        <v>11600</v>
      </c>
      <c r="F176" s="28">
        <f t="shared" si="72"/>
        <v>11600</v>
      </c>
      <c r="G176" s="23">
        <f t="shared" si="72"/>
        <v>11600</v>
      </c>
      <c r="H176" s="23">
        <f t="shared" si="72"/>
        <v>0</v>
      </c>
    </row>
    <row r="177" spans="1:10" x14ac:dyDescent="0.25">
      <c r="A177" s="14">
        <v>24600</v>
      </c>
      <c r="B177" s="17" t="s">
        <v>79</v>
      </c>
      <c r="C177" s="18">
        <v>0</v>
      </c>
      <c r="D177" s="18">
        <v>11600</v>
      </c>
      <c r="E177" s="18">
        <f>C177+D177</f>
        <v>11600</v>
      </c>
      <c r="F177" s="19">
        <v>11600</v>
      </c>
      <c r="G177" s="18">
        <f>F177</f>
        <v>11600</v>
      </c>
      <c r="H177" s="18">
        <f>E177-G177</f>
        <v>0</v>
      </c>
    </row>
    <row r="178" spans="1:10" ht="24" x14ac:dyDescent="0.25">
      <c r="A178" s="14">
        <v>2700</v>
      </c>
      <c r="B178" s="20" t="s">
        <v>84</v>
      </c>
      <c r="C178" s="23">
        <f t="shared" ref="C178:H178" si="73">C179</f>
        <v>22040</v>
      </c>
      <c r="D178" s="23">
        <f t="shared" si="73"/>
        <v>46617.32</v>
      </c>
      <c r="E178" s="23">
        <f t="shared" si="73"/>
        <v>68657.320000000007</v>
      </c>
      <c r="F178" s="28">
        <f t="shared" si="73"/>
        <v>68657.320000000007</v>
      </c>
      <c r="G178" s="23">
        <f t="shared" si="73"/>
        <v>68657.320000000007</v>
      </c>
      <c r="H178" s="23">
        <f t="shared" si="73"/>
        <v>0</v>
      </c>
    </row>
    <row r="179" spans="1:10" x14ac:dyDescent="0.25">
      <c r="A179" s="14">
        <v>27100</v>
      </c>
      <c r="B179" s="17" t="s">
        <v>85</v>
      </c>
      <c r="C179" s="18">
        <v>22040</v>
      </c>
      <c r="D179" s="18">
        <v>46617.32</v>
      </c>
      <c r="E179" s="18">
        <f>C179+D179</f>
        <v>68657.320000000007</v>
      </c>
      <c r="F179" s="19">
        <v>68657.320000000007</v>
      </c>
      <c r="G179" s="18">
        <f>F179</f>
        <v>68657.320000000007</v>
      </c>
      <c r="H179" s="18">
        <f>E179-G179</f>
        <v>0</v>
      </c>
    </row>
    <row r="180" spans="1:10" x14ac:dyDescent="0.25">
      <c r="A180" s="38">
        <v>3000</v>
      </c>
      <c r="B180" s="47" t="s">
        <v>104</v>
      </c>
      <c r="C180" s="48">
        <f>C181+C230+C264+C301+C307+C281+C247+C310+C313+C316+C298+C304</f>
        <v>5033646.7700000005</v>
      </c>
      <c r="D180" s="48">
        <f t="shared" ref="D180:H180" si="74">D181+D230+D264+D301+D307+D281+D247+D310+D313+D316+D298+D304</f>
        <v>6455969.5999999996</v>
      </c>
      <c r="E180" s="48">
        <f t="shared" si="74"/>
        <v>11489616.369999997</v>
      </c>
      <c r="F180" s="48">
        <f t="shared" si="74"/>
        <v>11489616.369999999</v>
      </c>
      <c r="G180" s="48">
        <f t="shared" si="74"/>
        <v>11489616.369999999</v>
      </c>
      <c r="H180" s="48">
        <f t="shared" si="74"/>
        <v>0</v>
      </c>
    </row>
    <row r="181" spans="1:10" x14ac:dyDescent="0.25">
      <c r="A181" s="32"/>
      <c r="B181" s="49" t="s">
        <v>13</v>
      </c>
      <c r="C181" s="34">
        <f t="shared" ref="C181:H181" si="75">C182+C190+C198+C214+C219+C222+C196+C193</f>
        <v>1370612.53</v>
      </c>
      <c r="D181" s="34">
        <f t="shared" si="75"/>
        <v>340279.26</v>
      </c>
      <c r="E181" s="34">
        <f t="shared" si="75"/>
        <v>1710891.79</v>
      </c>
      <c r="F181" s="34">
        <f t="shared" si="75"/>
        <v>1710891.79</v>
      </c>
      <c r="G181" s="34">
        <f t="shared" si="75"/>
        <v>1710891.79</v>
      </c>
      <c r="H181" s="34">
        <f t="shared" si="75"/>
        <v>0</v>
      </c>
      <c r="J181" s="50"/>
    </row>
    <row r="182" spans="1:10" x14ac:dyDescent="0.25">
      <c r="A182" s="14">
        <v>3100</v>
      </c>
      <c r="B182" s="15" t="s">
        <v>105</v>
      </c>
      <c r="C182" s="26">
        <f t="shared" ref="C182:H182" si="76">C183+C184+C186+C187+C188+C189</f>
        <v>181268.96</v>
      </c>
      <c r="D182" s="26">
        <f t="shared" si="76"/>
        <v>-85119.679999999993</v>
      </c>
      <c r="E182" s="26">
        <f t="shared" si="76"/>
        <v>96149.28</v>
      </c>
      <c r="F182" s="27">
        <f>F183+F184+F186+F187+F188+F189</f>
        <v>96149.28</v>
      </c>
      <c r="G182" s="27">
        <f t="shared" si="76"/>
        <v>96149.28</v>
      </c>
      <c r="H182" s="26">
        <f t="shared" si="76"/>
        <v>0</v>
      </c>
    </row>
    <row r="183" spans="1:10" x14ac:dyDescent="0.25">
      <c r="A183" s="14">
        <v>31100</v>
      </c>
      <c r="B183" s="36" t="s">
        <v>106</v>
      </c>
      <c r="C183" s="27">
        <v>2029</v>
      </c>
      <c r="D183" s="27">
        <v>-2029</v>
      </c>
      <c r="E183" s="27">
        <f>C183+D183</f>
        <v>0</v>
      </c>
      <c r="F183" s="27">
        <v>0</v>
      </c>
      <c r="G183" s="27">
        <f>F183</f>
        <v>0</v>
      </c>
      <c r="H183" s="27">
        <f>E183-F183</f>
        <v>0</v>
      </c>
      <c r="J183" s="51"/>
    </row>
    <row r="184" spans="1:10" x14ac:dyDescent="0.25">
      <c r="A184" s="14">
        <v>31300</v>
      </c>
      <c r="B184" s="36" t="s">
        <v>107</v>
      </c>
      <c r="C184" s="27">
        <f t="shared" ref="C184:H184" si="77">C185</f>
        <v>2378.17</v>
      </c>
      <c r="D184" s="27">
        <f t="shared" si="77"/>
        <v>17864.11</v>
      </c>
      <c r="E184" s="27">
        <f t="shared" si="77"/>
        <v>20242.28</v>
      </c>
      <c r="F184" s="27">
        <f t="shared" si="77"/>
        <v>20242.28</v>
      </c>
      <c r="G184" s="27">
        <f t="shared" si="77"/>
        <v>20242.28</v>
      </c>
      <c r="H184" s="27">
        <f t="shared" si="77"/>
        <v>0</v>
      </c>
    </row>
    <row r="185" spans="1:10" x14ac:dyDescent="0.25">
      <c r="A185" s="14">
        <v>31301</v>
      </c>
      <c r="B185" s="36" t="s">
        <v>108</v>
      </c>
      <c r="C185" s="19">
        <v>2378.17</v>
      </c>
      <c r="D185" s="19">
        <v>17864.11</v>
      </c>
      <c r="E185" s="19">
        <f>C185+D185</f>
        <v>20242.28</v>
      </c>
      <c r="F185" s="46">
        <v>20242.28</v>
      </c>
      <c r="G185" s="19">
        <f>F185</f>
        <v>20242.28</v>
      </c>
      <c r="H185" s="19">
        <f>E185-G185</f>
        <v>0</v>
      </c>
    </row>
    <row r="186" spans="1:10" x14ac:dyDescent="0.25">
      <c r="A186" s="14">
        <v>31400</v>
      </c>
      <c r="B186" s="36" t="s">
        <v>109</v>
      </c>
      <c r="C186" s="27">
        <v>56210</v>
      </c>
      <c r="D186" s="27">
        <v>-13586</v>
      </c>
      <c r="E186" s="27">
        <f>C186+D186</f>
        <v>42624</v>
      </c>
      <c r="F186" s="26">
        <v>42624</v>
      </c>
      <c r="G186" s="27">
        <f>F186</f>
        <v>42624</v>
      </c>
      <c r="H186" s="27">
        <f>E186-G186</f>
        <v>0</v>
      </c>
    </row>
    <row r="187" spans="1:10" x14ac:dyDescent="0.25">
      <c r="A187" s="14">
        <v>31500</v>
      </c>
      <c r="B187" s="36" t="s">
        <v>110</v>
      </c>
      <c r="C187" s="27">
        <v>90914.79</v>
      </c>
      <c r="D187" s="27">
        <v>-57712.79</v>
      </c>
      <c r="E187" s="27">
        <f>C187+D187</f>
        <v>33201.999999999993</v>
      </c>
      <c r="F187" s="26">
        <v>33202</v>
      </c>
      <c r="G187" s="27">
        <f>F187</f>
        <v>33202</v>
      </c>
      <c r="H187" s="27">
        <f>E187-G187</f>
        <v>0</v>
      </c>
    </row>
    <row r="188" spans="1:10" ht="24" x14ac:dyDescent="0.25">
      <c r="A188" s="14">
        <v>31700</v>
      </c>
      <c r="B188" s="36" t="s">
        <v>111</v>
      </c>
      <c r="C188" s="27">
        <v>271</v>
      </c>
      <c r="D188" s="27">
        <v>-190</v>
      </c>
      <c r="E188" s="27">
        <f>C188+D188</f>
        <v>81</v>
      </c>
      <c r="F188" s="26">
        <v>81</v>
      </c>
      <c r="G188" s="27">
        <f>F188</f>
        <v>81</v>
      </c>
      <c r="H188" s="27">
        <f>E188-G188</f>
        <v>0</v>
      </c>
    </row>
    <row r="189" spans="1:10" x14ac:dyDescent="0.25">
      <c r="A189" s="14">
        <v>31900</v>
      </c>
      <c r="B189" s="36" t="s">
        <v>112</v>
      </c>
      <c r="C189" s="27">
        <v>29466</v>
      </c>
      <c r="D189" s="27">
        <v>-29466</v>
      </c>
      <c r="E189" s="27">
        <f>C189+D189</f>
        <v>0</v>
      </c>
      <c r="F189" s="26">
        <v>0</v>
      </c>
      <c r="G189" s="27">
        <f>F189</f>
        <v>0</v>
      </c>
      <c r="H189" s="27">
        <f>E189-G189</f>
        <v>0</v>
      </c>
    </row>
    <row r="190" spans="1:10" x14ac:dyDescent="0.25">
      <c r="A190" s="14">
        <v>3200</v>
      </c>
      <c r="B190" s="37" t="s">
        <v>113</v>
      </c>
      <c r="C190" s="27">
        <f t="shared" ref="C190:H190" si="78">C191+C192</f>
        <v>121880.75</v>
      </c>
      <c r="D190" s="27">
        <f t="shared" si="78"/>
        <v>13977.25</v>
      </c>
      <c r="E190" s="27">
        <f t="shared" si="78"/>
        <v>135858</v>
      </c>
      <c r="F190" s="26">
        <f t="shared" si="78"/>
        <v>135858</v>
      </c>
      <c r="G190" s="27">
        <f t="shared" si="78"/>
        <v>135858</v>
      </c>
      <c r="H190" s="27">
        <f t="shared" si="78"/>
        <v>0</v>
      </c>
    </row>
    <row r="191" spans="1:10" x14ac:dyDescent="0.25">
      <c r="A191" s="52">
        <v>32200</v>
      </c>
      <c r="B191" s="36" t="s">
        <v>114</v>
      </c>
      <c r="C191" s="19">
        <v>76650</v>
      </c>
      <c r="D191" s="19">
        <v>-18190</v>
      </c>
      <c r="E191" s="19">
        <f>C191+D191</f>
        <v>58460</v>
      </c>
      <c r="F191" s="46">
        <v>58460</v>
      </c>
      <c r="G191" s="19">
        <f>F191</f>
        <v>58460</v>
      </c>
      <c r="H191" s="19">
        <f>E191-G191</f>
        <v>0</v>
      </c>
    </row>
    <row r="192" spans="1:10" x14ac:dyDescent="0.25">
      <c r="A192" s="52">
        <v>32300</v>
      </c>
      <c r="B192" s="36" t="s">
        <v>115</v>
      </c>
      <c r="C192" s="19">
        <v>45230.75</v>
      </c>
      <c r="D192" s="19">
        <v>32167.25</v>
      </c>
      <c r="E192" s="19">
        <f>C192+D192</f>
        <v>77398</v>
      </c>
      <c r="F192" s="46">
        <f>9398+68000</f>
        <v>77398</v>
      </c>
      <c r="G192" s="19">
        <f>F192</f>
        <v>77398</v>
      </c>
      <c r="H192" s="19">
        <f>E192-G192</f>
        <v>0</v>
      </c>
    </row>
    <row r="193" spans="1:8" ht="24" x14ac:dyDescent="0.25">
      <c r="A193" s="14">
        <v>3300</v>
      </c>
      <c r="B193" s="37" t="s">
        <v>116</v>
      </c>
      <c r="C193" s="27">
        <f t="shared" ref="C193:H193" si="79">C194+C195</f>
        <v>1800</v>
      </c>
      <c r="D193" s="27">
        <f t="shared" si="79"/>
        <v>44650</v>
      </c>
      <c r="E193" s="27">
        <f t="shared" si="79"/>
        <v>46450</v>
      </c>
      <c r="F193" s="27">
        <f t="shared" si="79"/>
        <v>46450</v>
      </c>
      <c r="G193" s="27">
        <f t="shared" si="79"/>
        <v>46450</v>
      </c>
      <c r="H193" s="27">
        <f t="shared" si="79"/>
        <v>0</v>
      </c>
    </row>
    <row r="194" spans="1:8" x14ac:dyDescent="0.25">
      <c r="A194" s="14">
        <v>33300</v>
      </c>
      <c r="B194" s="36" t="s">
        <v>117</v>
      </c>
      <c r="C194" s="19">
        <v>0</v>
      </c>
      <c r="D194" s="19"/>
      <c r="E194" s="19">
        <f>C194+D194</f>
        <v>0</v>
      </c>
      <c r="F194" s="19"/>
      <c r="G194" s="19">
        <f>F194</f>
        <v>0</v>
      </c>
      <c r="H194" s="19">
        <f>E194-G194</f>
        <v>0</v>
      </c>
    </row>
    <row r="195" spans="1:8" x14ac:dyDescent="0.25">
      <c r="A195" s="14">
        <v>33400</v>
      </c>
      <c r="B195" s="36" t="s">
        <v>118</v>
      </c>
      <c r="C195" s="19">
        <v>1800</v>
      </c>
      <c r="D195" s="19">
        <v>44650</v>
      </c>
      <c r="E195" s="19">
        <f>C195+D195</f>
        <v>46450</v>
      </c>
      <c r="F195" s="19">
        <v>46450</v>
      </c>
      <c r="G195" s="19">
        <f>F195</f>
        <v>46450</v>
      </c>
      <c r="H195" s="19">
        <f>E195-G195</f>
        <v>0</v>
      </c>
    </row>
    <row r="196" spans="1:8" x14ac:dyDescent="0.25">
      <c r="A196" s="14">
        <v>3400</v>
      </c>
      <c r="B196" s="37" t="s">
        <v>119</v>
      </c>
      <c r="C196" s="28">
        <f t="shared" ref="C196:H196" si="80">C197</f>
        <v>14524</v>
      </c>
      <c r="D196" s="28">
        <f t="shared" si="80"/>
        <v>-14524</v>
      </c>
      <c r="E196" s="28">
        <f t="shared" si="80"/>
        <v>0</v>
      </c>
      <c r="F196" s="28">
        <f t="shared" si="80"/>
        <v>0</v>
      </c>
      <c r="G196" s="28">
        <f t="shared" si="80"/>
        <v>0</v>
      </c>
      <c r="H196" s="28">
        <f t="shared" si="80"/>
        <v>0</v>
      </c>
    </row>
    <row r="197" spans="1:8" x14ac:dyDescent="0.25">
      <c r="A197" s="52">
        <v>3407</v>
      </c>
      <c r="B197" s="36" t="s">
        <v>120</v>
      </c>
      <c r="C197" s="19">
        <v>14524</v>
      </c>
      <c r="D197" s="19">
        <v>-14524</v>
      </c>
      <c r="E197" s="19">
        <f>C197+D197</f>
        <v>0</v>
      </c>
      <c r="F197" s="19">
        <v>0</v>
      </c>
      <c r="G197" s="19">
        <f>F197</f>
        <v>0</v>
      </c>
      <c r="H197" s="19">
        <f>E197-G197</f>
        <v>0</v>
      </c>
    </row>
    <row r="198" spans="1:8" ht="24" x14ac:dyDescent="0.25">
      <c r="A198" s="14">
        <v>3500</v>
      </c>
      <c r="B198" s="37" t="s">
        <v>121</v>
      </c>
      <c r="C198" s="28">
        <f t="shared" ref="C198:H198" si="81">C199+C209+C211+C212+C213</f>
        <v>222568.37</v>
      </c>
      <c r="D198" s="28">
        <f t="shared" si="81"/>
        <v>27061.43</v>
      </c>
      <c r="E198" s="28">
        <f t="shared" si="81"/>
        <v>249629.8</v>
      </c>
      <c r="F198" s="28">
        <f t="shared" si="81"/>
        <v>249629.8</v>
      </c>
      <c r="G198" s="28">
        <f t="shared" si="81"/>
        <v>249629.8</v>
      </c>
      <c r="H198" s="28">
        <f t="shared" si="81"/>
        <v>0</v>
      </c>
    </row>
    <row r="199" spans="1:8" x14ac:dyDescent="0.25">
      <c r="A199" s="14">
        <v>35100</v>
      </c>
      <c r="B199" s="36" t="s">
        <v>122</v>
      </c>
      <c r="C199" s="27">
        <f t="shared" ref="C199:H199" si="82">C200+C201+C202+C203+C204+C205+C207+C206+C208</f>
        <v>195187.45</v>
      </c>
      <c r="D199" s="27">
        <f t="shared" si="82"/>
        <v>12853.109999999999</v>
      </c>
      <c r="E199" s="27">
        <f t="shared" si="82"/>
        <v>208040.56</v>
      </c>
      <c r="F199" s="27">
        <f t="shared" si="82"/>
        <v>208040.56</v>
      </c>
      <c r="G199" s="27">
        <f t="shared" si="82"/>
        <v>208040.56</v>
      </c>
      <c r="H199" s="27">
        <f t="shared" si="82"/>
        <v>0</v>
      </c>
    </row>
    <row r="200" spans="1:8" x14ac:dyDescent="0.25">
      <c r="A200" s="14">
        <v>35101</v>
      </c>
      <c r="B200" s="36" t="s">
        <v>123</v>
      </c>
      <c r="C200" s="19">
        <v>7616.3</v>
      </c>
      <c r="D200" s="19">
        <v>16174.91</v>
      </c>
      <c r="E200" s="19">
        <f t="shared" ref="E200:E206" si="83">C200+D200</f>
        <v>23791.21</v>
      </c>
      <c r="F200" s="19">
        <v>23791.21</v>
      </c>
      <c r="G200" s="19">
        <f>F200</f>
        <v>23791.21</v>
      </c>
      <c r="H200" s="19">
        <f>E200-G200</f>
        <v>0</v>
      </c>
    </row>
    <row r="201" spans="1:8" x14ac:dyDescent="0.25">
      <c r="A201" s="14">
        <v>35102</v>
      </c>
      <c r="B201" s="36" t="s">
        <v>124</v>
      </c>
      <c r="C201" s="19">
        <v>6675.3</v>
      </c>
      <c r="D201" s="19">
        <v>-6616.09</v>
      </c>
      <c r="E201" s="19">
        <f t="shared" si="83"/>
        <v>59.210000000000036</v>
      </c>
      <c r="F201" s="19">
        <v>59.21</v>
      </c>
      <c r="G201" s="19">
        <f>F201</f>
        <v>59.21</v>
      </c>
      <c r="H201" s="19">
        <f t="shared" ref="H201:H208" si="84">E201-G201</f>
        <v>0</v>
      </c>
    </row>
    <row r="202" spans="1:8" x14ac:dyDescent="0.25">
      <c r="A202" s="14">
        <v>35103</v>
      </c>
      <c r="B202" s="36" t="s">
        <v>125</v>
      </c>
      <c r="C202" s="19">
        <v>21576</v>
      </c>
      <c r="D202" s="19">
        <v>-21576</v>
      </c>
      <c r="E202" s="19">
        <f t="shared" si="83"/>
        <v>0</v>
      </c>
      <c r="F202" s="19">
        <v>0</v>
      </c>
      <c r="G202" s="19">
        <f t="shared" ref="G202:G208" si="85">F202</f>
        <v>0</v>
      </c>
      <c r="H202" s="19">
        <f t="shared" si="84"/>
        <v>0</v>
      </c>
    </row>
    <row r="203" spans="1:8" x14ac:dyDescent="0.25">
      <c r="A203" s="14">
        <v>35104</v>
      </c>
      <c r="B203" s="36" t="s">
        <v>126</v>
      </c>
      <c r="C203" s="19">
        <v>2794.2</v>
      </c>
      <c r="D203" s="19">
        <v>29184.82</v>
      </c>
      <c r="E203" s="19">
        <f t="shared" si="83"/>
        <v>31979.02</v>
      </c>
      <c r="F203" s="46">
        <v>31979.02</v>
      </c>
      <c r="G203" s="19">
        <f t="shared" si="85"/>
        <v>31979.02</v>
      </c>
      <c r="H203" s="19">
        <f t="shared" si="84"/>
        <v>0</v>
      </c>
    </row>
    <row r="204" spans="1:8" x14ac:dyDescent="0.25">
      <c r="A204" s="14">
        <v>35105</v>
      </c>
      <c r="B204" s="36" t="s">
        <v>127</v>
      </c>
      <c r="C204" s="19">
        <v>153377.98000000001</v>
      </c>
      <c r="D204" s="19">
        <v>-24031.61</v>
      </c>
      <c r="E204" s="19">
        <f t="shared" si="83"/>
        <v>129346.37000000001</v>
      </c>
      <c r="F204" s="46">
        <v>129346.37</v>
      </c>
      <c r="G204" s="19">
        <f t="shared" si="85"/>
        <v>129346.37</v>
      </c>
      <c r="H204" s="19">
        <f t="shared" si="84"/>
        <v>0</v>
      </c>
    </row>
    <row r="205" spans="1:8" x14ac:dyDescent="0.25">
      <c r="A205" s="14">
        <v>35106</v>
      </c>
      <c r="B205" s="36" t="s">
        <v>128</v>
      </c>
      <c r="C205" s="19">
        <v>0</v>
      </c>
      <c r="D205" s="19">
        <v>0</v>
      </c>
      <c r="E205" s="19">
        <f t="shared" si="83"/>
        <v>0</v>
      </c>
      <c r="F205" s="19">
        <v>0</v>
      </c>
      <c r="G205" s="19">
        <f t="shared" si="85"/>
        <v>0</v>
      </c>
      <c r="H205" s="19">
        <f t="shared" si="84"/>
        <v>0</v>
      </c>
    </row>
    <row r="206" spans="1:8" x14ac:dyDescent="0.25">
      <c r="A206" s="14">
        <v>35107</v>
      </c>
      <c r="B206" s="36" t="s">
        <v>129</v>
      </c>
      <c r="C206" s="19">
        <v>0</v>
      </c>
      <c r="D206" s="19">
        <v>0</v>
      </c>
      <c r="E206" s="19">
        <f t="shared" si="83"/>
        <v>0</v>
      </c>
      <c r="F206" s="19">
        <v>0</v>
      </c>
      <c r="G206" s="19">
        <f t="shared" si="85"/>
        <v>0</v>
      </c>
      <c r="H206" s="19">
        <f t="shared" si="84"/>
        <v>0</v>
      </c>
    </row>
    <row r="207" spans="1:8" ht="18" customHeight="1" x14ac:dyDescent="0.25">
      <c r="A207" s="14">
        <v>35108</v>
      </c>
      <c r="B207" s="36" t="s">
        <v>130</v>
      </c>
      <c r="C207" s="19">
        <v>451.51</v>
      </c>
      <c r="D207" s="19">
        <v>19633.25</v>
      </c>
      <c r="E207" s="19">
        <f>C207+D207</f>
        <v>20084.759999999998</v>
      </c>
      <c r="F207" s="46">
        <v>20084.759999999998</v>
      </c>
      <c r="G207" s="19">
        <f t="shared" si="85"/>
        <v>20084.759999999998</v>
      </c>
      <c r="H207" s="19">
        <f t="shared" si="84"/>
        <v>0</v>
      </c>
    </row>
    <row r="208" spans="1:8" ht="24" x14ac:dyDescent="0.25">
      <c r="A208" s="14">
        <v>35110</v>
      </c>
      <c r="B208" s="36" t="s">
        <v>131</v>
      </c>
      <c r="C208" s="19">
        <v>2696.16</v>
      </c>
      <c r="D208" s="19">
        <v>83.83</v>
      </c>
      <c r="E208" s="19">
        <f>C208+D208</f>
        <v>2779.99</v>
      </c>
      <c r="F208" s="46">
        <v>2779.99</v>
      </c>
      <c r="G208" s="19">
        <f t="shared" si="85"/>
        <v>2779.99</v>
      </c>
      <c r="H208" s="19">
        <f t="shared" si="84"/>
        <v>0</v>
      </c>
    </row>
    <row r="209" spans="1:8" ht="24" x14ac:dyDescent="0.25">
      <c r="A209" s="14">
        <v>35200</v>
      </c>
      <c r="B209" s="36" t="s">
        <v>132</v>
      </c>
      <c r="C209" s="28">
        <f t="shared" ref="C209:H209" si="86">C210</f>
        <v>15862.27</v>
      </c>
      <c r="D209" s="28">
        <f t="shared" si="86"/>
        <v>22784.97</v>
      </c>
      <c r="E209" s="28">
        <f t="shared" si="86"/>
        <v>38647.240000000005</v>
      </c>
      <c r="F209" s="16">
        <f t="shared" si="86"/>
        <v>38647.24</v>
      </c>
      <c r="G209" s="28">
        <f t="shared" si="86"/>
        <v>38647.24</v>
      </c>
      <c r="H209" s="28">
        <f t="shared" si="86"/>
        <v>0</v>
      </c>
    </row>
    <row r="210" spans="1:8" ht="24" x14ac:dyDescent="0.25">
      <c r="A210" s="14">
        <v>35201</v>
      </c>
      <c r="B210" s="36" t="s">
        <v>133</v>
      </c>
      <c r="C210" s="19">
        <v>15862.27</v>
      </c>
      <c r="D210" s="19">
        <v>22784.97</v>
      </c>
      <c r="E210" s="19">
        <f>C210+D210</f>
        <v>38647.240000000005</v>
      </c>
      <c r="F210" s="19">
        <f>22704.37+5552.87+10390</f>
        <v>38647.24</v>
      </c>
      <c r="G210" s="19">
        <f>F210</f>
        <v>38647.24</v>
      </c>
      <c r="H210" s="19">
        <f>E210-G210</f>
        <v>0</v>
      </c>
    </row>
    <row r="211" spans="1:8" x14ac:dyDescent="0.25">
      <c r="A211" s="14">
        <v>35300</v>
      </c>
      <c r="B211" s="36" t="s">
        <v>134</v>
      </c>
      <c r="C211" s="27">
        <v>3942.66</v>
      </c>
      <c r="D211" s="27">
        <v>-3387.66</v>
      </c>
      <c r="E211" s="27">
        <f>C211+D211</f>
        <v>555</v>
      </c>
      <c r="F211" s="27">
        <v>555</v>
      </c>
      <c r="G211" s="27">
        <f>F211</f>
        <v>555</v>
      </c>
      <c r="H211" s="27">
        <f>E211-G211</f>
        <v>0</v>
      </c>
    </row>
    <row r="212" spans="1:8" x14ac:dyDescent="0.25">
      <c r="A212" s="14">
        <v>35500</v>
      </c>
      <c r="B212" s="36" t="s">
        <v>135</v>
      </c>
      <c r="C212" s="28">
        <v>1949.99</v>
      </c>
      <c r="D212" s="28">
        <v>-12.99</v>
      </c>
      <c r="E212" s="27">
        <f>C212+D212</f>
        <v>1937</v>
      </c>
      <c r="F212" s="28">
        <f>1099+838</f>
        <v>1937</v>
      </c>
      <c r="G212" s="28">
        <f>F212</f>
        <v>1937</v>
      </c>
      <c r="H212" s="28">
        <f>E212-G212</f>
        <v>0</v>
      </c>
    </row>
    <row r="213" spans="1:8" x14ac:dyDescent="0.25">
      <c r="A213" s="14">
        <v>35800</v>
      </c>
      <c r="B213" s="36" t="s">
        <v>136</v>
      </c>
      <c r="C213" s="28">
        <v>5626</v>
      </c>
      <c r="D213" s="28">
        <v>-5176</v>
      </c>
      <c r="E213" s="27">
        <f>C213+D213</f>
        <v>450</v>
      </c>
      <c r="F213" s="28">
        <v>450</v>
      </c>
      <c r="G213" s="28">
        <f>F213</f>
        <v>450</v>
      </c>
      <c r="H213" s="28">
        <f>E213-G213</f>
        <v>0</v>
      </c>
    </row>
    <row r="214" spans="1:8" x14ac:dyDescent="0.25">
      <c r="A214" s="14">
        <v>3600</v>
      </c>
      <c r="B214" s="37" t="s">
        <v>137</v>
      </c>
      <c r="C214" s="27">
        <f t="shared" ref="C214:H214" si="87">C215</f>
        <v>170651.19</v>
      </c>
      <c r="D214" s="27">
        <f t="shared" si="87"/>
        <v>-82601.2</v>
      </c>
      <c r="E214" s="27">
        <f t="shared" si="87"/>
        <v>88049.99</v>
      </c>
      <c r="F214" s="27">
        <f t="shared" si="87"/>
        <v>88049.99</v>
      </c>
      <c r="G214" s="27">
        <f t="shared" si="87"/>
        <v>88049.99</v>
      </c>
      <c r="H214" s="27">
        <f t="shared" si="87"/>
        <v>0</v>
      </c>
    </row>
    <row r="215" spans="1:8" ht="36" x14ac:dyDescent="0.25">
      <c r="A215" s="14">
        <v>36100</v>
      </c>
      <c r="B215" s="36" t="s">
        <v>138</v>
      </c>
      <c r="C215" s="28">
        <f t="shared" ref="C215:H215" si="88">C217+C216</f>
        <v>170651.19</v>
      </c>
      <c r="D215" s="28">
        <f t="shared" si="88"/>
        <v>-82601.2</v>
      </c>
      <c r="E215" s="28">
        <f t="shared" si="88"/>
        <v>88049.99</v>
      </c>
      <c r="F215" s="28">
        <f t="shared" si="88"/>
        <v>88049.99</v>
      </c>
      <c r="G215" s="28">
        <f t="shared" si="88"/>
        <v>88049.99</v>
      </c>
      <c r="H215" s="28">
        <f t="shared" si="88"/>
        <v>0</v>
      </c>
    </row>
    <row r="216" spans="1:8" x14ac:dyDescent="0.25">
      <c r="A216" s="14">
        <v>36101</v>
      </c>
      <c r="B216" s="36" t="s">
        <v>139</v>
      </c>
      <c r="C216" s="19">
        <v>170651.19</v>
      </c>
      <c r="D216" s="19">
        <v>-100736.2</v>
      </c>
      <c r="E216" s="19">
        <f>C216+D216</f>
        <v>69914.990000000005</v>
      </c>
      <c r="F216" s="19">
        <v>69914.990000000005</v>
      </c>
      <c r="G216" s="19">
        <f>F216</f>
        <v>69914.990000000005</v>
      </c>
      <c r="H216" s="19">
        <f>E216-G216</f>
        <v>0</v>
      </c>
    </row>
    <row r="217" spans="1:8" x14ac:dyDescent="0.25">
      <c r="A217" s="14">
        <v>36102</v>
      </c>
      <c r="B217" s="36" t="s">
        <v>140</v>
      </c>
      <c r="C217" s="19">
        <v>0</v>
      </c>
      <c r="D217" s="19">
        <v>18135</v>
      </c>
      <c r="E217" s="19">
        <f>C217+D217</f>
        <v>18135</v>
      </c>
      <c r="F217" s="19">
        <v>18135</v>
      </c>
      <c r="G217" s="19">
        <f>F217</f>
        <v>18135</v>
      </c>
      <c r="H217" s="19">
        <f t="shared" ref="H217:H218" si="89">E217-G217</f>
        <v>0</v>
      </c>
    </row>
    <row r="218" spans="1:8" x14ac:dyDescent="0.25">
      <c r="A218" s="14">
        <v>36400</v>
      </c>
      <c r="B218" s="36" t="s">
        <v>141</v>
      </c>
      <c r="C218" s="28">
        <v>0</v>
      </c>
      <c r="D218" s="28">
        <v>0</v>
      </c>
      <c r="E218" s="19">
        <v>0</v>
      </c>
      <c r="F218" s="19">
        <v>0</v>
      </c>
      <c r="G218" s="19">
        <f>E218+F218</f>
        <v>0</v>
      </c>
      <c r="H218" s="19">
        <f t="shared" si="89"/>
        <v>0</v>
      </c>
    </row>
    <row r="219" spans="1:8" x14ac:dyDescent="0.25">
      <c r="A219" s="14">
        <v>3700</v>
      </c>
      <c r="B219" s="37" t="s">
        <v>142</v>
      </c>
      <c r="C219" s="27">
        <f t="shared" ref="C219:H219" si="90">C220+C221</f>
        <v>103235</v>
      </c>
      <c r="D219" s="27">
        <f t="shared" si="90"/>
        <v>39817.879999999997</v>
      </c>
      <c r="E219" s="27">
        <f t="shared" si="90"/>
        <v>143052.88</v>
      </c>
      <c r="F219" s="27">
        <f t="shared" si="90"/>
        <v>143052.88</v>
      </c>
      <c r="G219" s="27">
        <f t="shared" si="90"/>
        <v>143052.88</v>
      </c>
      <c r="H219" s="27">
        <f t="shared" si="90"/>
        <v>0</v>
      </c>
    </row>
    <row r="220" spans="1:8" x14ac:dyDescent="0.25">
      <c r="A220" s="14">
        <v>37500</v>
      </c>
      <c r="B220" s="36" t="s">
        <v>143</v>
      </c>
      <c r="C220" s="19">
        <v>103235</v>
      </c>
      <c r="D220" s="19">
        <v>39817.879999999997</v>
      </c>
      <c r="E220" s="19">
        <f>C220+D220</f>
        <v>143052.88</v>
      </c>
      <c r="F220" s="19">
        <f>133004.12+10048.76</f>
        <v>143052.88</v>
      </c>
      <c r="G220" s="19">
        <f>F220</f>
        <v>143052.88</v>
      </c>
      <c r="H220" s="19">
        <f>E220-G220</f>
        <v>0</v>
      </c>
    </row>
    <row r="221" spans="1:8" x14ac:dyDescent="0.25">
      <c r="A221" s="14">
        <v>37700</v>
      </c>
      <c r="B221" s="36" t="s">
        <v>144</v>
      </c>
      <c r="C221" s="19">
        <v>0</v>
      </c>
      <c r="D221" s="19">
        <v>0</v>
      </c>
      <c r="E221" s="19">
        <f>C221+D221</f>
        <v>0</v>
      </c>
      <c r="F221" s="19">
        <v>0</v>
      </c>
      <c r="G221" s="19">
        <f>F221</f>
        <v>0</v>
      </c>
      <c r="H221" s="19">
        <f>E221-G221</f>
        <v>0</v>
      </c>
    </row>
    <row r="222" spans="1:8" x14ac:dyDescent="0.25">
      <c r="A222" s="14">
        <v>3800</v>
      </c>
      <c r="B222" s="37" t="s">
        <v>145</v>
      </c>
      <c r="C222" s="27">
        <f t="shared" ref="C222:H222" si="91">C223+C224+C225+C226+C227</f>
        <v>554684.26</v>
      </c>
      <c r="D222" s="27">
        <f t="shared" si="91"/>
        <v>397017.57999999996</v>
      </c>
      <c r="E222" s="27">
        <f t="shared" si="91"/>
        <v>951701.84</v>
      </c>
      <c r="F222" s="27">
        <f t="shared" si="91"/>
        <v>951701.84000000008</v>
      </c>
      <c r="G222" s="27">
        <f t="shared" si="91"/>
        <v>951701.84000000008</v>
      </c>
      <c r="H222" s="27">
        <f t="shared" si="91"/>
        <v>0</v>
      </c>
    </row>
    <row r="223" spans="1:8" x14ac:dyDescent="0.25">
      <c r="A223" s="14">
        <v>38100</v>
      </c>
      <c r="B223" s="36" t="s">
        <v>146</v>
      </c>
      <c r="C223" s="19">
        <v>0</v>
      </c>
      <c r="D223" s="19">
        <v>0</v>
      </c>
      <c r="E223" s="19">
        <v>0</v>
      </c>
      <c r="F223" s="19">
        <v>0</v>
      </c>
      <c r="G223" s="19">
        <f>F223</f>
        <v>0</v>
      </c>
      <c r="H223" s="19">
        <f>C223-G223</f>
        <v>0</v>
      </c>
    </row>
    <row r="224" spans="1:8" x14ac:dyDescent="0.25">
      <c r="A224" s="14">
        <v>38200</v>
      </c>
      <c r="B224" s="36" t="s">
        <v>147</v>
      </c>
      <c r="C224" s="19">
        <v>468882.61</v>
      </c>
      <c r="D224" s="19">
        <v>451773.22</v>
      </c>
      <c r="E224" s="19">
        <f>C224+D224</f>
        <v>920655.83</v>
      </c>
      <c r="F224" s="19">
        <f>30852.92+8250+881552.91</f>
        <v>920655.83000000007</v>
      </c>
      <c r="G224" s="19">
        <f>F224</f>
        <v>920655.83000000007</v>
      </c>
      <c r="H224" s="19">
        <f>E224-G224</f>
        <v>0</v>
      </c>
    </row>
    <row r="225" spans="1:8" x14ac:dyDescent="0.25">
      <c r="A225" s="14">
        <v>38300</v>
      </c>
      <c r="B225" s="36" t="s">
        <v>148</v>
      </c>
      <c r="C225" s="19">
        <v>0</v>
      </c>
      <c r="D225" s="19">
        <v>0</v>
      </c>
      <c r="E225" s="19">
        <v>0</v>
      </c>
      <c r="F225" s="19">
        <v>0</v>
      </c>
      <c r="G225" s="19">
        <f>F225</f>
        <v>0</v>
      </c>
      <c r="H225" s="19">
        <f t="shared" ref="H225:H227" si="92">E225-G225</f>
        <v>0</v>
      </c>
    </row>
    <row r="226" spans="1:8" x14ac:dyDescent="0.25">
      <c r="A226" s="14">
        <v>38400</v>
      </c>
      <c r="B226" s="36" t="s">
        <v>149</v>
      </c>
      <c r="C226" s="19">
        <v>85801.65</v>
      </c>
      <c r="D226" s="19">
        <v>-54755.64</v>
      </c>
      <c r="E226" s="19">
        <f>C226+D226</f>
        <v>31046.009999999995</v>
      </c>
      <c r="F226" s="19">
        <v>31046.01</v>
      </c>
      <c r="G226" s="19">
        <f>F226</f>
        <v>31046.01</v>
      </c>
      <c r="H226" s="19">
        <f t="shared" si="92"/>
        <v>0</v>
      </c>
    </row>
    <row r="227" spans="1:8" x14ac:dyDescent="0.25">
      <c r="A227" s="14">
        <v>38500</v>
      </c>
      <c r="B227" s="36" t="s">
        <v>150</v>
      </c>
      <c r="C227" s="19">
        <v>0</v>
      </c>
      <c r="D227" s="19">
        <v>0</v>
      </c>
      <c r="E227" s="19">
        <v>0</v>
      </c>
      <c r="F227" s="19">
        <v>0</v>
      </c>
      <c r="G227" s="19">
        <f>F227</f>
        <v>0</v>
      </c>
      <c r="H227" s="19">
        <f t="shared" si="92"/>
        <v>0</v>
      </c>
    </row>
    <row r="228" spans="1:8" x14ac:dyDescent="0.25">
      <c r="A228" s="14">
        <v>3900</v>
      </c>
      <c r="B228" s="37" t="s">
        <v>151</v>
      </c>
      <c r="C228" s="27">
        <f>C229</f>
        <v>0</v>
      </c>
      <c r="D228" s="27">
        <f>D230+D231+D232+D233+D234</f>
        <v>8396204.4100000001</v>
      </c>
      <c r="E228" s="27">
        <f>E230+E231+E232+E233+E234</f>
        <v>9896204.4100000001</v>
      </c>
      <c r="F228" s="27">
        <f>F229</f>
        <v>0</v>
      </c>
      <c r="G228" s="27">
        <f>G229</f>
        <v>0</v>
      </c>
      <c r="H228" s="27">
        <f>H229</f>
        <v>0</v>
      </c>
    </row>
    <row r="229" spans="1:8" x14ac:dyDescent="0.25">
      <c r="A229" s="14">
        <v>3950</v>
      </c>
      <c r="B229" s="36" t="s">
        <v>152</v>
      </c>
      <c r="C229" s="19">
        <v>0</v>
      </c>
      <c r="D229" s="19">
        <v>0</v>
      </c>
      <c r="E229" s="19">
        <v>0</v>
      </c>
      <c r="F229" s="19">
        <v>0</v>
      </c>
      <c r="G229" s="19">
        <f>F229</f>
        <v>0</v>
      </c>
      <c r="H229" s="19">
        <f>C229-G229</f>
        <v>0</v>
      </c>
    </row>
    <row r="230" spans="1:8" x14ac:dyDescent="0.25">
      <c r="A230" s="32">
        <v>3000</v>
      </c>
      <c r="B230" s="33" t="s">
        <v>25</v>
      </c>
      <c r="C230" s="34">
        <f>C231+C237+C240+C243</f>
        <v>500000</v>
      </c>
      <c r="D230" s="34">
        <f t="shared" ref="D230:F230" si="93">D231+D237+D240+D243+D246</f>
        <v>5026062.47</v>
      </c>
      <c r="E230" s="34">
        <f t="shared" si="93"/>
        <v>5526062.4699999997</v>
      </c>
      <c r="F230" s="34">
        <f t="shared" si="93"/>
        <v>5526062.4700000007</v>
      </c>
      <c r="G230" s="34">
        <f>G231+G237+G240+G243+G246</f>
        <v>5526062.4700000007</v>
      </c>
      <c r="H230" s="34">
        <f>H231+H237+H240+H243</f>
        <v>0</v>
      </c>
    </row>
    <row r="231" spans="1:8" x14ac:dyDescent="0.25">
      <c r="A231" s="14">
        <v>3100</v>
      </c>
      <c r="B231" s="15" t="s">
        <v>105</v>
      </c>
      <c r="C231" s="26">
        <f t="shared" ref="C231:H231" si="94">C232+C233+C236</f>
        <v>500000</v>
      </c>
      <c r="D231" s="26">
        <f t="shared" si="94"/>
        <v>1688502.47</v>
      </c>
      <c r="E231" s="26">
        <f t="shared" si="94"/>
        <v>2188502.4699999997</v>
      </c>
      <c r="F231" s="27">
        <f t="shared" si="94"/>
        <v>2188502.4700000002</v>
      </c>
      <c r="G231" s="26">
        <f t="shared" si="94"/>
        <v>2188502.4700000002</v>
      </c>
      <c r="H231" s="26">
        <f t="shared" si="94"/>
        <v>0</v>
      </c>
    </row>
    <row r="232" spans="1:8" x14ac:dyDescent="0.25">
      <c r="A232" s="14">
        <v>31100</v>
      </c>
      <c r="B232" s="17" t="s">
        <v>106</v>
      </c>
      <c r="C232" s="18">
        <v>500000</v>
      </c>
      <c r="D232" s="18">
        <v>1681639.47</v>
      </c>
      <c r="E232" s="18">
        <f>C232+D232</f>
        <v>2181639.4699999997</v>
      </c>
      <c r="F232" s="19">
        <v>2181639.4700000002</v>
      </c>
      <c r="G232" s="19">
        <f>F232</f>
        <v>2181639.4700000002</v>
      </c>
      <c r="H232" s="19">
        <f>E232-F232</f>
        <v>0</v>
      </c>
    </row>
    <row r="233" spans="1:8" x14ac:dyDescent="0.25">
      <c r="A233" s="14">
        <v>31300</v>
      </c>
      <c r="B233" s="17" t="s">
        <v>107</v>
      </c>
      <c r="C233" s="18">
        <f>C235</f>
        <v>0</v>
      </c>
      <c r="D233" s="18">
        <v>0</v>
      </c>
      <c r="E233" s="18">
        <v>0</v>
      </c>
      <c r="F233" s="19">
        <v>0</v>
      </c>
      <c r="G233" s="18">
        <f>G234</f>
        <v>0</v>
      </c>
      <c r="H233" s="18">
        <f>C233-G233</f>
        <v>0</v>
      </c>
    </row>
    <row r="234" spans="1:8" x14ac:dyDescent="0.25">
      <c r="A234" s="14">
        <v>31301</v>
      </c>
      <c r="B234" s="17" t="s">
        <v>108</v>
      </c>
      <c r="C234" s="18">
        <v>0</v>
      </c>
      <c r="D234" s="18">
        <v>0</v>
      </c>
      <c r="E234" s="18">
        <v>0</v>
      </c>
      <c r="F234" s="19">
        <v>0</v>
      </c>
      <c r="G234" s="18">
        <f>E234+F234</f>
        <v>0</v>
      </c>
      <c r="H234" s="18">
        <f>C234-G234</f>
        <v>0</v>
      </c>
    </row>
    <row r="235" spans="1:8" x14ac:dyDescent="0.25">
      <c r="A235" s="14">
        <v>31303</v>
      </c>
      <c r="B235" s="17" t="s">
        <v>153</v>
      </c>
      <c r="C235" s="18">
        <v>0</v>
      </c>
      <c r="D235" s="18">
        <v>0</v>
      </c>
      <c r="E235" s="18">
        <v>0</v>
      </c>
      <c r="F235" s="19">
        <v>0</v>
      </c>
      <c r="G235" s="18">
        <f>E235+F235</f>
        <v>0</v>
      </c>
      <c r="H235" s="18">
        <f>C235-G235</f>
        <v>0</v>
      </c>
    </row>
    <row r="236" spans="1:8" x14ac:dyDescent="0.25">
      <c r="A236" s="14">
        <v>31400</v>
      </c>
      <c r="B236" s="17" t="s">
        <v>109</v>
      </c>
      <c r="C236" s="18">
        <v>0</v>
      </c>
      <c r="D236" s="18">
        <v>6863</v>
      </c>
      <c r="E236" s="18">
        <f>C236+D236</f>
        <v>6863</v>
      </c>
      <c r="F236" s="19">
        <v>6863</v>
      </c>
      <c r="G236" s="18">
        <f>F236</f>
        <v>6863</v>
      </c>
      <c r="H236" s="18">
        <f>E236-G236</f>
        <v>0</v>
      </c>
    </row>
    <row r="237" spans="1:8" ht="24" x14ac:dyDescent="0.25">
      <c r="A237" s="14">
        <v>3500</v>
      </c>
      <c r="B237" s="20" t="s">
        <v>121</v>
      </c>
      <c r="C237" s="23">
        <f t="shared" ref="C237:H237" si="95">C238</f>
        <v>0</v>
      </c>
      <c r="D237" s="23">
        <f t="shared" si="95"/>
        <v>0</v>
      </c>
      <c r="E237" s="23">
        <f t="shared" si="95"/>
        <v>0</v>
      </c>
      <c r="F237" s="28">
        <f t="shared" si="95"/>
        <v>0</v>
      </c>
      <c r="G237" s="23">
        <f t="shared" si="95"/>
        <v>0</v>
      </c>
      <c r="H237" s="23">
        <f t="shared" si="95"/>
        <v>0</v>
      </c>
    </row>
    <row r="238" spans="1:8" x14ac:dyDescent="0.25">
      <c r="A238" s="14">
        <v>35100</v>
      </c>
      <c r="B238" s="17" t="s">
        <v>122</v>
      </c>
      <c r="C238" s="18">
        <f>C239</f>
        <v>0</v>
      </c>
      <c r="D238" s="18">
        <f>D239</f>
        <v>0</v>
      </c>
      <c r="E238" s="18">
        <f>E239</f>
        <v>0</v>
      </c>
      <c r="F238" s="19">
        <v>0</v>
      </c>
      <c r="G238" s="18">
        <v>0</v>
      </c>
      <c r="H238" s="18">
        <v>0</v>
      </c>
    </row>
    <row r="239" spans="1:8" ht="22.5" customHeight="1" x14ac:dyDescent="0.25">
      <c r="A239" s="14">
        <v>35101</v>
      </c>
      <c r="B239" s="17" t="s">
        <v>123</v>
      </c>
      <c r="C239" s="18">
        <v>0</v>
      </c>
      <c r="D239" s="18"/>
      <c r="E239" s="18">
        <v>0</v>
      </c>
      <c r="F239" s="19">
        <v>0</v>
      </c>
      <c r="G239" s="18">
        <f>F239</f>
        <v>0</v>
      </c>
      <c r="H239" s="18">
        <f>C239-G239</f>
        <v>0</v>
      </c>
    </row>
    <row r="240" spans="1:8" ht="26.25" customHeight="1" x14ac:dyDescent="0.25">
      <c r="A240" s="14">
        <v>3600</v>
      </c>
      <c r="B240" s="20" t="s">
        <v>137</v>
      </c>
      <c r="C240" s="21">
        <f>C241</f>
        <v>0</v>
      </c>
      <c r="D240" s="21">
        <f t="shared" ref="D240:G241" si="96">D241</f>
        <v>1682</v>
      </c>
      <c r="E240" s="21">
        <f t="shared" si="96"/>
        <v>1682</v>
      </c>
      <c r="F240" s="27">
        <f t="shared" si="96"/>
        <v>1682</v>
      </c>
      <c r="G240" s="21">
        <f t="shared" si="96"/>
        <v>1682</v>
      </c>
      <c r="H240" s="21">
        <f>H241</f>
        <v>0</v>
      </c>
    </row>
    <row r="241" spans="1:8" ht="36" x14ac:dyDescent="0.25">
      <c r="A241" s="14">
        <v>36100</v>
      </c>
      <c r="B241" s="17" t="s">
        <v>138</v>
      </c>
      <c r="C241" s="23">
        <f>C242</f>
        <v>0</v>
      </c>
      <c r="D241" s="23">
        <f t="shared" si="96"/>
        <v>1682</v>
      </c>
      <c r="E241" s="23">
        <f t="shared" si="96"/>
        <v>1682</v>
      </c>
      <c r="F241" s="28">
        <f t="shared" si="96"/>
        <v>1682</v>
      </c>
      <c r="G241" s="23">
        <f t="shared" si="96"/>
        <v>1682</v>
      </c>
      <c r="H241" s="23">
        <f>H242</f>
        <v>0</v>
      </c>
    </row>
    <row r="242" spans="1:8" x14ac:dyDescent="0.25">
      <c r="A242" s="14">
        <v>36101</v>
      </c>
      <c r="B242" s="17" t="s">
        <v>139</v>
      </c>
      <c r="C242" s="18">
        <v>0</v>
      </c>
      <c r="D242" s="18">
        <v>1682</v>
      </c>
      <c r="E242" s="18">
        <f>C242+D242</f>
        <v>1682</v>
      </c>
      <c r="F242" s="19">
        <v>1682</v>
      </c>
      <c r="G242" s="18">
        <f>F242</f>
        <v>1682</v>
      </c>
      <c r="H242" s="18">
        <f>E242-G242</f>
        <v>0</v>
      </c>
    </row>
    <row r="243" spans="1:8" x14ac:dyDescent="0.25">
      <c r="A243" s="14">
        <v>3800</v>
      </c>
      <c r="B243" s="20" t="s">
        <v>145</v>
      </c>
      <c r="C243" s="23">
        <f>C244</f>
        <v>0</v>
      </c>
      <c r="D243" s="23">
        <f t="shared" ref="D243:H244" si="97">D244</f>
        <v>0</v>
      </c>
      <c r="E243" s="23">
        <f t="shared" si="97"/>
        <v>0</v>
      </c>
      <c r="F243" s="28">
        <f t="shared" si="97"/>
        <v>0</v>
      </c>
      <c r="G243" s="23">
        <f t="shared" si="97"/>
        <v>0</v>
      </c>
      <c r="H243" s="23">
        <f t="shared" si="97"/>
        <v>0</v>
      </c>
    </row>
    <row r="244" spans="1:8" x14ac:dyDescent="0.25">
      <c r="A244" s="14">
        <v>38200</v>
      </c>
      <c r="B244" s="20" t="s">
        <v>154</v>
      </c>
      <c r="C244" s="18">
        <f>C245</f>
        <v>0</v>
      </c>
      <c r="D244" s="18">
        <f t="shared" si="97"/>
        <v>0</v>
      </c>
      <c r="E244" s="18">
        <f t="shared" si="97"/>
        <v>0</v>
      </c>
      <c r="F244" s="19">
        <f t="shared" si="97"/>
        <v>0</v>
      </c>
      <c r="G244" s="18">
        <f t="shared" si="97"/>
        <v>0</v>
      </c>
      <c r="H244" s="18">
        <f t="shared" si="97"/>
        <v>0</v>
      </c>
    </row>
    <row r="245" spans="1:8" x14ac:dyDescent="0.25">
      <c r="A245" s="14">
        <v>38201</v>
      </c>
      <c r="B245" s="17" t="s">
        <v>155</v>
      </c>
      <c r="C245" s="18">
        <v>0</v>
      </c>
      <c r="D245" s="18">
        <v>0</v>
      </c>
      <c r="E245" s="18">
        <v>0</v>
      </c>
      <c r="F245" s="19">
        <v>0</v>
      </c>
      <c r="G245" s="18">
        <f>E245+F245</f>
        <v>0</v>
      </c>
      <c r="H245" s="18">
        <f>C245-G245</f>
        <v>0</v>
      </c>
    </row>
    <row r="246" spans="1:8" x14ac:dyDescent="0.25">
      <c r="A246" s="14">
        <v>3980</v>
      </c>
      <c r="B246" s="20" t="s">
        <v>156</v>
      </c>
      <c r="C246" s="53">
        <v>0</v>
      </c>
      <c r="D246" s="53">
        <v>3335878</v>
      </c>
      <c r="E246" s="53">
        <f>C246+D246</f>
        <v>3335878</v>
      </c>
      <c r="F246" s="27">
        <v>3335878</v>
      </c>
      <c r="G246" s="21">
        <f>F246</f>
        <v>3335878</v>
      </c>
      <c r="H246" s="21">
        <f>E246-G246</f>
        <v>0</v>
      </c>
    </row>
    <row r="247" spans="1:8" x14ac:dyDescent="0.25">
      <c r="A247" s="32">
        <v>3000</v>
      </c>
      <c r="B247" s="33" t="s">
        <v>157</v>
      </c>
      <c r="C247" s="34">
        <f t="shared" ref="C247:H247" si="98">C248+C252+C262+C259+C250</f>
        <v>393589.76000000001</v>
      </c>
      <c r="D247" s="34">
        <f t="shared" si="98"/>
        <v>-20787.340000000026</v>
      </c>
      <c r="E247" s="34">
        <f t="shared" si="98"/>
        <v>372802.42</v>
      </c>
      <c r="F247" s="54">
        <f>F248+F252+F262+F259+F250</f>
        <v>372802.42</v>
      </c>
      <c r="G247" s="34">
        <f t="shared" si="98"/>
        <v>372802.42</v>
      </c>
      <c r="H247" s="34">
        <f t="shared" si="98"/>
        <v>0</v>
      </c>
    </row>
    <row r="248" spans="1:8" x14ac:dyDescent="0.25">
      <c r="A248" s="14">
        <v>3100</v>
      </c>
      <c r="B248" s="15" t="s">
        <v>105</v>
      </c>
      <c r="C248" s="26">
        <f t="shared" ref="C248:H248" si="99">C249</f>
        <v>0</v>
      </c>
      <c r="D248" s="26">
        <f t="shared" si="99"/>
        <v>302682.42</v>
      </c>
      <c r="E248" s="26">
        <f t="shared" si="99"/>
        <v>302682.42</v>
      </c>
      <c r="F248" s="27">
        <f t="shared" si="99"/>
        <v>302682.42</v>
      </c>
      <c r="G248" s="26">
        <f t="shared" si="99"/>
        <v>302682.42</v>
      </c>
      <c r="H248" s="26">
        <f t="shared" si="99"/>
        <v>0</v>
      </c>
    </row>
    <row r="249" spans="1:8" x14ac:dyDescent="0.25">
      <c r="A249" s="14">
        <v>31100</v>
      </c>
      <c r="B249" s="45" t="s">
        <v>106</v>
      </c>
      <c r="C249" s="46">
        <v>0</v>
      </c>
      <c r="D249" s="46">
        <v>302682.42</v>
      </c>
      <c r="E249" s="46">
        <f>C249+D249</f>
        <v>302682.42</v>
      </c>
      <c r="F249" s="19">
        <v>302682.42</v>
      </c>
      <c r="G249" s="46">
        <f>F249</f>
        <v>302682.42</v>
      </c>
      <c r="H249" s="46">
        <f>E249-G249</f>
        <v>0</v>
      </c>
    </row>
    <row r="250" spans="1:8" x14ac:dyDescent="0.25">
      <c r="A250" s="14">
        <v>3200</v>
      </c>
      <c r="B250" s="15" t="s">
        <v>113</v>
      </c>
      <c r="C250" s="16">
        <f t="shared" ref="C250:H250" si="100">C251</f>
        <v>0</v>
      </c>
      <c r="D250" s="16">
        <f t="shared" si="100"/>
        <v>0</v>
      </c>
      <c r="E250" s="16">
        <f t="shared" si="100"/>
        <v>0</v>
      </c>
      <c r="F250" s="28">
        <f t="shared" si="100"/>
        <v>0</v>
      </c>
      <c r="G250" s="16">
        <f t="shared" si="100"/>
        <v>0</v>
      </c>
      <c r="H250" s="16">
        <f t="shared" si="100"/>
        <v>0</v>
      </c>
    </row>
    <row r="251" spans="1:8" ht="24" x14ac:dyDescent="0.25">
      <c r="A251" s="14">
        <v>32600</v>
      </c>
      <c r="B251" s="17" t="s">
        <v>158</v>
      </c>
      <c r="C251" s="18">
        <v>0</v>
      </c>
      <c r="D251" s="18">
        <v>0</v>
      </c>
      <c r="E251" s="18">
        <v>0</v>
      </c>
      <c r="F251" s="19">
        <v>0</v>
      </c>
      <c r="G251" s="18">
        <f>F251</f>
        <v>0</v>
      </c>
      <c r="H251" s="18">
        <f>C251-G251</f>
        <v>0</v>
      </c>
    </row>
    <row r="252" spans="1:8" ht="24" x14ac:dyDescent="0.25">
      <c r="A252" s="14">
        <v>3500</v>
      </c>
      <c r="B252" s="20" t="s">
        <v>121</v>
      </c>
      <c r="C252" s="23">
        <f t="shared" ref="C252:H252" si="101">C253</f>
        <v>190000</v>
      </c>
      <c r="D252" s="23">
        <f t="shared" si="101"/>
        <v>-176080</v>
      </c>
      <c r="E252" s="23">
        <f t="shared" si="101"/>
        <v>13920</v>
      </c>
      <c r="F252" s="23">
        <f t="shared" si="101"/>
        <v>13920</v>
      </c>
      <c r="G252" s="23">
        <f t="shared" si="101"/>
        <v>13920</v>
      </c>
      <c r="H252" s="23">
        <f t="shared" si="101"/>
        <v>0</v>
      </c>
    </row>
    <row r="253" spans="1:8" x14ac:dyDescent="0.25">
      <c r="A253" s="14">
        <v>35100</v>
      </c>
      <c r="B253" s="17" t="s">
        <v>122</v>
      </c>
      <c r="C253" s="23">
        <f>C254+C256+C257+C258+C255</f>
        <v>190000</v>
      </c>
      <c r="D253" s="23">
        <f t="shared" ref="D253:H253" si="102">D254+D256+D257+D258+D255</f>
        <v>-176080</v>
      </c>
      <c r="E253" s="23">
        <f t="shared" si="102"/>
        <v>13920</v>
      </c>
      <c r="F253" s="23">
        <f t="shared" si="102"/>
        <v>13920</v>
      </c>
      <c r="G253" s="23">
        <f t="shared" si="102"/>
        <v>13920</v>
      </c>
      <c r="H253" s="23">
        <f t="shared" si="102"/>
        <v>0</v>
      </c>
    </row>
    <row r="254" spans="1:8" x14ac:dyDescent="0.25">
      <c r="A254" s="14">
        <v>35101</v>
      </c>
      <c r="B254" s="17" t="s">
        <v>123</v>
      </c>
      <c r="C254" s="18">
        <v>25000</v>
      </c>
      <c r="D254" s="18">
        <v>-25000</v>
      </c>
      <c r="E254" s="18">
        <f>C254+D254</f>
        <v>0</v>
      </c>
      <c r="F254" s="19">
        <v>0</v>
      </c>
      <c r="G254" s="18">
        <f>F254</f>
        <v>0</v>
      </c>
      <c r="H254" s="18">
        <f>E254-G254</f>
        <v>0</v>
      </c>
    </row>
    <row r="255" spans="1:8" x14ac:dyDescent="0.25">
      <c r="A255" s="14">
        <v>35102</v>
      </c>
      <c r="B255" s="36" t="s">
        <v>124</v>
      </c>
      <c r="C255" s="18">
        <v>0</v>
      </c>
      <c r="D255" s="18">
        <v>13920</v>
      </c>
      <c r="E255" s="18">
        <f>C255+D255</f>
        <v>13920</v>
      </c>
      <c r="F255" s="19">
        <v>13920</v>
      </c>
      <c r="G255" s="18">
        <f>F255</f>
        <v>13920</v>
      </c>
      <c r="H255" s="18">
        <f>E255-G255</f>
        <v>0</v>
      </c>
    </row>
    <row r="256" spans="1:8" x14ac:dyDescent="0.25">
      <c r="A256" s="14">
        <v>35105</v>
      </c>
      <c r="B256" s="17" t="s">
        <v>127</v>
      </c>
      <c r="C256" s="18">
        <v>100000</v>
      </c>
      <c r="D256" s="18">
        <v>-100000</v>
      </c>
      <c r="E256" s="18">
        <f>C256+D256</f>
        <v>0</v>
      </c>
      <c r="F256" s="19">
        <v>0</v>
      </c>
      <c r="G256" s="18">
        <f>F256</f>
        <v>0</v>
      </c>
      <c r="H256" s="18">
        <f t="shared" ref="H256:H258" si="103">E256-G256</f>
        <v>0</v>
      </c>
    </row>
    <row r="257" spans="1:8" x14ac:dyDescent="0.25">
      <c r="A257" s="14">
        <v>35109</v>
      </c>
      <c r="B257" s="17" t="s">
        <v>159</v>
      </c>
      <c r="C257" s="18">
        <v>0</v>
      </c>
      <c r="D257" s="18">
        <v>0</v>
      </c>
      <c r="E257" s="18">
        <f>C257+D257</f>
        <v>0</v>
      </c>
      <c r="F257" s="19">
        <v>0</v>
      </c>
      <c r="G257" s="18">
        <f>F257</f>
        <v>0</v>
      </c>
      <c r="H257" s="18">
        <f t="shared" si="103"/>
        <v>0</v>
      </c>
    </row>
    <row r="258" spans="1:8" ht="24" x14ac:dyDescent="0.25">
      <c r="A258" s="14">
        <v>35110</v>
      </c>
      <c r="B258" s="17" t="s">
        <v>131</v>
      </c>
      <c r="C258" s="18">
        <v>65000</v>
      </c>
      <c r="D258" s="18">
        <v>-65000</v>
      </c>
      <c r="E258" s="18">
        <f>C258+D258</f>
        <v>0</v>
      </c>
      <c r="F258" s="19">
        <v>0</v>
      </c>
      <c r="G258" s="18">
        <f>F258</f>
        <v>0</v>
      </c>
      <c r="H258" s="18">
        <f t="shared" si="103"/>
        <v>0</v>
      </c>
    </row>
    <row r="259" spans="1:8" x14ac:dyDescent="0.25">
      <c r="A259" s="14">
        <v>3600</v>
      </c>
      <c r="B259" s="20" t="s">
        <v>137</v>
      </c>
      <c r="C259" s="23">
        <f>C260</f>
        <v>203589.76000000001</v>
      </c>
      <c r="D259" s="23">
        <f t="shared" ref="D259:H260" si="104">D260</f>
        <v>-147389.76000000001</v>
      </c>
      <c r="E259" s="23">
        <f t="shared" si="104"/>
        <v>56200</v>
      </c>
      <c r="F259" s="28">
        <f t="shared" si="104"/>
        <v>56200</v>
      </c>
      <c r="G259" s="23">
        <f t="shared" si="104"/>
        <v>56200</v>
      </c>
      <c r="H259" s="23">
        <f t="shared" si="104"/>
        <v>0</v>
      </c>
    </row>
    <row r="260" spans="1:8" ht="36" x14ac:dyDescent="0.25">
      <c r="A260" s="14">
        <v>36100</v>
      </c>
      <c r="B260" s="17" t="s">
        <v>138</v>
      </c>
      <c r="C260" s="23">
        <f>C261</f>
        <v>203589.76000000001</v>
      </c>
      <c r="D260" s="23">
        <f t="shared" si="104"/>
        <v>-147389.76000000001</v>
      </c>
      <c r="E260" s="23">
        <f t="shared" si="104"/>
        <v>56200</v>
      </c>
      <c r="F260" s="28">
        <f t="shared" si="104"/>
        <v>56200</v>
      </c>
      <c r="G260" s="23">
        <f t="shared" si="104"/>
        <v>56200</v>
      </c>
      <c r="H260" s="23">
        <f t="shared" si="104"/>
        <v>0</v>
      </c>
    </row>
    <row r="261" spans="1:8" x14ac:dyDescent="0.25">
      <c r="A261" s="14">
        <v>36101</v>
      </c>
      <c r="B261" s="17" t="s">
        <v>139</v>
      </c>
      <c r="C261" s="18">
        <v>203589.76000000001</v>
      </c>
      <c r="D261" s="18">
        <v>-147389.76000000001</v>
      </c>
      <c r="E261" s="18">
        <f>C261+D261</f>
        <v>56200</v>
      </c>
      <c r="F261" s="19">
        <v>56200</v>
      </c>
      <c r="G261" s="18">
        <f>F261</f>
        <v>56200</v>
      </c>
      <c r="H261" s="18">
        <f>E261-G261</f>
        <v>0</v>
      </c>
    </row>
    <row r="262" spans="1:8" x14ac:dyDescent="0.25">
      <c r="A262" s="14">
        <v>3900</v>
      </c>
      <c r="B262" s="20" t="s">
        <v>151</v>
      </c>
      <c r="C262" s="23">
        <v>0</v>
      </c>
      <c r="D262" s="23">
        <v>0</v>
      </c>
      <c r="E262" s="23">
        <f>C262+D262</f>
        <v>0</v>
      </c>
      <c r="F262" s="28">
        <v>0</v>
      </c>
      <c r="G262" s="23">
        <v>0</v>
      </c>
      <c r="H262" s="23">
        <f>H263</f>
        <v>0</v>
      </c>
    </row>
    <row r="263" spans="1:8" x14ac:dyDescent="0.25">
      <c r="A263" s="14">
        <v>39800</v>
      </c>
      <c r="B263" s="17" t="s">
        <v>160</v>
      </c>
      <c r="C263" s="18">
        <v>0</v>
      </c>
      <c r="D263" s="18">
        <v>0</v>
      </c>
      <c r="E263" s="18">
        <f>C263+D263</f>
        <v>0</v>
      </c>
      <c r="F263" s="19">
        <v>0</v>
      </c>
      <c r="G263" s="18">
        <v>0</v>
      </c>
      <c r="H263" s="18">
        <f>C263-G263</f>
        <v>0</v>
      </c>
    </row>
    <row r="264" spans="1:8" x14ac:dyDescent="0.25">
      <c r="A264" s="32"/>
      <c r="B264" s="33" t="s">
        <v>65</v>
      </c>
      <c r="C264" s="55">
        <f t="shared" ref="C264:H264" si="105">C265+C273</f>
        <v>1639418.55</v>
      </c>
      <c r="D264" s="55">
        <f t="shared" si="105"/>
        <v>189070.45999999993</v>
      </c>
      <c r="E264" s="55">
        <f t="shared" si="105"/>
        <v>1828489.0099999998</v>
      </c>
      <c r="F264" s="55">
        <f t="shared" si="105"/>
        <v>1828489.01</v>
      </c>
      <c r="G264" s="55">
        <f t="shared" si="105"/>
        <v>1828489.01</v>
      </c>
      <c r="H264" s="55">
        <f t="shared" si="105"/>
        <v>0</v>
      </c>
    </row>
    <row r="265" spans="1:8" x14ac:dyDescent="0.25">
      <c r="A265" s="14">
        <v>3100</v>
      </c>
      <c r="B265" s="15" t="s">
        <v>105</v>
      </c>
      <c r="C265" s="16">
        <f t="shared" ref="C265:H265" si="106">C266+C267+C272</f>
        <v>839418.55</v>
      </c>
      <c r="D265" s="16">
        <f t="shared" si="106"/>
        <v>167155.53999999995</v>
      </c>
      <c r="E265" s="16">
        <f t="shared" si="106"/>
        <v>1006574.09</v>
      </c>
      <c r="F265" s="28">
        <f>F266+F267+F272</f>
        <v>1006574.09</v>
      </c>
      <c r="G265" s="16">
        <f t="shared" si="106"/>
        <v>1006574.09</v>
      </c>
      <c r="H265" s="16">
        <f t="shared" si="106"/>
        <v>0</v>
      </c>
    </row>
    <row r="266" spans="1:8" x14ac:dyDescent="0.25">
      <c r="A266" s="14">
        <v>31100</v>
      </c>
      <c r="B266" s="45" t="s">
        <v>106</v>
      </c>
      <c r="C266" s="46">
        <v>630315</v>
      </c>
      <c r="D266" s="46">
        <v>-361041</v>
      </c>
      <c r="E266" s="46">
        <f>C266+D266</f>
        <v>269274</v>
      </c>
      <c r="F266" s="19">
        <v>269274</v>
      </c>
      <c r="G266" s="46">
        <f>F266</f>
        <v>269274</v>
      </c>
      <c r="H266" s="16">
        <f>E266-G266</f>
        <v>0</v>
      </c>
    </row>
    <row r="267" spans="1:8" x14ac:dyDescent="0.25">
      <c r="A267" s="14">
        <v>31300</v>
      </c>
      <c r="B267" s="45" t="s">
        <v>107</v>
      </c>
      <c r="C267" s="16">
        <f t="shared" ref="C267:H267" si="107">C268+C269+C270+C271</f>
        <v>209103.55</v>
      </c>
      <c r="D267" s="16">
        <f t="shared" si="107"/>
        <v>477757.80999999994</v>
      </c>
      <c r="E267" s="16">
        <f t="shared" si="107"/>
        <v>686861.36</v>
      </c>
      <c r="F267" s="28">
        <f t="shared" si="107"/>
        <v>686861.36</v>
      </c>
      <c r="G267" s="16">
        <f t="shared" si="107"/>
        <v>686861.36</v>
      </c>
      <c r="H267" s="16">
        <f t="shared" si="107"/>
        <v>0</v>
      </c>
    </row>
    <row r="268" spans="1:8" x14ac:dyDescent="0.25">
      <c r="A268" s="14">
        <v>31301</v>
      </c>
      <c r="B268" s="45" t="s">
        <v>161</v>
      </c>
      <c r="C268" s="46">
        <v>65000</v>
      </c>
      <c r="D268" s="46">
        <v>278368.98</v>
      </c>
      <c r="E268" s="46">
        <f>C268+D268</f>
        <v>343368.98</v>
      </c>
      <c r="F268" s="19">
        <v>343368.98</v>
      </c>
      <c r="G268" s="46">
        <f>F268</f>
        <v>343368.98</v>
      </c>
      <c r="H268" s="46">
        <f>E268-G268</f>
        <v>0</v>
      </c>
    </row>
    <row r="269" spans="1:8" x14ac:dyDescent="0.25">
      <c r="A269" s="14">
        <v>31302</v>
      </c>
      <c r="B269" s="45" t="s">
        <v>162</v>
      </c>
      <c r="C269" s="46">
        <v>64103.55</v>
      </c>
      <c r="D269" s="46">
        <v>240790.83</v>
      </c>
      <c r="E269" s="46">
        <f>C269+D269</f>
        <v>304894.38</v>
      </c>
      <c r="F269" s="19">
        <v>304894.38</v>
      </c>
      <c r="G269" s="46">
        <f>F269</f>
        <v>304894.38</v>
      </c>
      <c r="H269" s="46">
        <f t="shared" ref="H269:H272" si="108">E269-G269</f>
        <v>0</v>
      </c>
    </row>
    <row r="270" spans="1:8" x14ac:dyDescent="0.25">
      <c r="A270" s="14">
        <v>31303</v>
      </c>
      <c r="B270" s="45" t="s">
        <v>163</v>
      </c>
      <c r="C270" s="46">
        <v>30000</v>
      </c>
      <c r="D270" s="46">
        <v>-19434</v>
      </c>
      <c r="E270" s="46">
        <f>C270+D270</f>
        <v>10566</v>
      </c>
      <c r="F270" s="19">
        <v>10566</v>
      </c>
      <c r="G270" s="46">
        <f>F270</f>
        <v>10566</v>
      </c>
      <c r="H270" s="46">
        <f t="shared" si="108"/>
        <v>0</v>
      </c>
    </row>
    <row r="271" spans="1:8" x14ac:dyDescent="0.25">
      <c r="A271" s="14">
        <v>31304</v>
      </c>
      <c r="B271" s="45" t="s">
        <v>164</v>
      </c>
      <c r="C271" s="46">
        <v>50000</v>
      </c>
      <c r="D271" s="46">
        <v>-21968</v>
      </c>
      <c r="E271" s="46">
        <f>C271+D271</f>
        <v>28032</v>
      </c>
      <c r="F271" s="19">
        <v>28032</v>
      </c>
      <c r="G271" s="46">
        <f>F271</f>
        <v>28032</v>
      </c>
      <c r="H271" s="46">
        <f t="shared" si="108"/>
        <v>0</v>
      </c>
    </row>
    <row r="272" spans="1:8" x14ac:dyDescent="0.25">
      <c r="A272" s="14">
        <v>31600</v>
      </c>
      <c r="B272" s="45" t="s">
        <v>165</v>
      </c>
      <c r="C272" s="16">
        <v>0</v>
      </c>
      <c r="D272" s="16">
        <v>50438.73</v>
      </c>
      <c r="E272" s="46">
        <f>C272+D272</f>
        <v>50438.73</v>
      </c>
      <c r="F272" s="19">
        <v>50438.73</v>
      </c>
      <c r="G272" s="46">
        <f>F272</f>
        <v>50438.73</v>
      </c>
      <c r="H272" s="46">
        <f t="shared" si="108"/>
        <v>0</v>
      </c>
    </row>
    <row r="273" spans="1:8" ht="24" x14ac:dyDescent="0.25">
      <c r="A273" s="14">
        <v>3500</v>
      </c>
      <c r="B273" s="15" t="s">
        <v>121</v>
      </c>
      <c r="C273" s="26">
        <f>C280+C274</f>
        <v>800000</v>
      </c>
      <c r="D273" s="26">
        <f t="shared" ref="D273:H273" si="109">D280+D274</f>
        <v>21914.919999999984</v>
      </c>
      <c r="E273" s="26">
        <f t="shared" si="109"/>
        <v>821914.91999999993</v>
      </c>
      <c r="F273" s="26">
        <f t="shared" si="109"/>
        <v>821914.92</v>
      </c>
      <c r="G273" s="26">
        <f t="shared" si="109"/>
        <v>821914.92</v>
      </c>
      <c r="H273" s="26">
        <f t="shared" si="109"/>
        <v>0</v>
      </c>
    </row>
    <row r="274" spans="1:8" x14ac:dyDescent="0.25">
      <c r="A274" s="14">
        <v>35100</v>
      </c>
      <c r="B274" s="17" t="s">
        <v>122</v>
      </c>
      <c r="C274" s="23">
        <f>C278+C279+C275+C276+C277</f>
        <v>0</v>
      </c>
      <c r="D274" s="23">
        <f t="shared" ref="D274:H274" si="110">D278+D279+D275+D276+D277</f>
        <v>130787.23999999999</v>
      </c>
      <c r="E274" s="23">
        <f t="shared" si="110"/>
        <v>130787.23999999999</v>
      </c>
      <c r="F274" s="23">
        <f t="shared" si="110"/>
        <v>130787.23999999999</v>
      </c>
      <c r="G274" s="23">
        <f t="shared" si="110"/>
        <v>130787.23999999999</v>
      </c>
      <c r="H274" s="23">
        <f t="shared" si="110"/>
        <v>0</v>
      </c>
    </row>
    <row r="275" spans="1:8" x14ac:dyDescent="0.25">
      <c r="A275" s="14">
        <v>35103</v>
      </c>
      <c r="B275" s="36" t="s">
        <v>125</v>
      </c>
      <c r="C275" s="18">
        <v>0</v>
      </c>
      <c r="D275" s="18">
        <v>16878</v>
      </c>
      <c r="E275" s="18">
        <f t="shared" ref="E275:E280" si="111">C275+D275</f>
        <v>16878</v>
      </c>
      <c r="F275" s="18">
        <v>16878</v>
      </c>
      <c r="G275" s="18">
        <f t="shared" ref="G275:G280" si="112">F275</f>
        <v>16878</v>
      </c>
      <c r="H275" s="18">
        <f>E275-G275</f>
        <v>0</v>
      </c>
    </row>
    <row r="276" spans="1:8" x14ac:dyDescent="0.25">
      <c r="A276" s="14">
        <v>35104</v>
      </c>
      <c r="B276" s="36" t="s">
        <v>126</v>
      </c>
      <c r="C276" s="18">
        <v>0</v>
      </c>
      <c r="D276" s="18">
        <v>10179</v>
      </c>
      <c r="E276" s="18">
        <f t="shared" si="111"/>
        <v>10179</v>
      </c>
      <c r="F276" s="18">
        <v>10179</v>
      </c>
      <c r="G276" s="18">
        <f t="shared" si="112"/>
        <v>10179</v>
      </c>
      <c r="H276" s="18">
        <f>E276-G276</f>
        <v>0</v>
      </c>
    </row>
    <row r="277" spans="1:8" x14ac:dyDescent="0.25">
      <c r="A277" s="14">
        <v>35107</v>
      </c>
      <c r="B277" s="36" t="s">
        <v>129</v>
      </c>
      <c r="C277" s="18">
        <v>0</v>
      </c>
      <c r="D277" s="18">
        <v>1490</v>
      </c>
      <c r="E277" s="18">
        <f t="shared" si="111"/>
        <v>1490</v>
      </c>
      <c r="F277" s="18">
        <v>1490</v>
      </c>
      <c r="G277" s="18">
        <f t="shared" si="112"/>
        <v>1490</v>
      </c>
      <c r="H277" s="18">
        <f>E277-G277</f>
        <v>0</v>
      </c>
    </row>
    <row r="278" spans="1:8" ht="24" x14ac:dyDescent="0.25">
      <c r="A278" s="14">
        <v>35110</v>
      </c>
      <c r="B278" s="17" t="s">
        <v>131</v>
      </c>
      <c r="C278" s="18">
        <v>0</v>
      </c>
      <c r="D278" s="18">
        <v>40020</v>
      </c>
      <c r="E278" s="18">
        <f t="shared" si="111"/>
        <v>40020</v>
      </c>
      <c r="F278" s="19">
        <v>40020</v>
      </c>
      <c r="G278" s="18">
        <f t="shared" si="112"/>
        <v>40020</v>
      </c>
      <c r="H278" s="18">
        <f t="shared" ref="H278:H280" si="113">E278-G278</f>
        <v>0</v>
      </c>
    </row>
    <row r="279" spans="1:8" ht="24" x14ac:dyDescent="0.25">
      <c r="A279" s="14">
        <v>35112</v>
      </c>
      <c r="B279" s="17" t="s">
        <v>166</v>
      </c>
      <c r="C279" s="18">
        <v>0</v>
      </c>
      <c r="D279" s="18">
        <v>62220.24</v>
      </c>
      <c r="E279" s="18">
        <f t="shared" si="111"/>
        <v>62220.24</v>
      </c>
      <c r="F279" s="19">
        <v>62220.24</v>
      </c>
      <c r="G279" s="18">
        <f t="shared" si="112"/>
        <v>62220.24</v>
      </c>
      <c r="H279" s="18">
        <f t="shared" si="113"/>
        <v>0</v>
      </c>
    </row>
    <row r="280" spans="1:8" x14ac:dyDescent="0.25">
      <c r="A280" s="14">
        <v>35500</v>
      </c>
      <c r="B280" s="17" t="s">
        <v>135</v>
      </c>
      <c r="C280" s="18">
        <v>800000</v>
      </c>
      <c r="D280" s="18">
        <v>-108872.32000000001</v>
      </c>
      <c r="E280" s="18">
        <f t="shared" si="111"/>
        <v>691127.67999999993</v>
      </c>
      <c r="F280" s="19">
        <v>691127.68</v>
      </c>
      <c r="G280" s="19">
        <f t="shared" si="112"/>
        <v>691127.68</v>
      </c>
      <c r="H280" s="18">
        <f t="shared" si="113"/>
        <v>0</v>
      </c>
    </row>
    <row r="281" spans="1:8" x14ac:dyDescent="0.25">
      <c r="A281" s="32"/>
      <c r="B281" s="33" t="s">
        <v>67</v>
      </c>
      <c r="C281" s="34">
        <f t="shared" ref="C281:H281" si="114">C289+C282+C295+C286</f>
        <v>316546.93</v>
      </c>
      <c r="D281" s="34">
        <f t="shared" si="114"/>
        <v>363462.60000000003</v>
      </c>
      <c r="E281" s="34">
        <f t="shared" si="114"/>
        <v>680009.52999999991</v>
      </c>
      <c r="F281" s="54">
        <f t="shared" si="114"/>
        <v>680009.52999999991</v>
      </c>
      <c r="G281" s="34">
        <f t="shared" si="114"/>
        <v>680009.52999999991</v>
      </c>
      <c r="H281" s="34">
        <f t="shared" si="114"/>
        <v>0</v>
      </c>
    </row>
    <row r="282" spans="1:8" x14ac:dyDescent="0.25">
      <c r="A282" s="14">
        <v>3100</v>
      </c>
      <c r="B282" s="15" t="s">
        <v>105</v>
      </c>
      <c r="C282" s="16">
        <f t="shared" ref="C282:H282" si="115">C283+C284+C285</f>
        <v>193176.4</v>
      </c>
      <c r="D282" s="16">
        <f t="shared" si="115"/>
        <v>423685.29000000004</v>
      </c>
      <c r="E282" s="16">
        <f t="shared" si="115"/>
        <v>616861.68999999994</v>
      </c>
      <c r="F282" s="28">
        <f t="shared" si="115"/>
        <v>616861.68999999994</v>
      </c>
      <c r="G282" s="16">
        <f t="shared" si="115"/>
        <v>616861.68999999994</v>
      </c>
      <c r="H282" s="16">
        <f t="shared" si="115"/>
        <v>0</v>
      </c>
    </row>
    <row r="283" spans="1:8" x14ac:dyDescent="0.25">
      <c r="A283" s="14">
        <v>31100</v>
      </c>
      <c r="B283" s="45" t="s">
        <v>106</v>
      </c>
      <c r="C283" s="46">
        <v>70282.16</v>
      </c>
      <c r="D283" s="46">
        <v>436197.59</v>
      </c>
      <c r="E283" s="46">
        <f>C283+D283</f>
        <v>506479.75</v>
      </c>
      <c r="F283" s="19">
        <v>506479.75</v>
      </c>
      <c r="G283" s="46">
        <f>F283</f>
        <v>506479.75</v>
      </c>
      <c r="H283" s="46">
        <f>E283-G283</f>
        <v>0</v>
      </c>
    </row>
    <row r="284" spans="1:8" x14ac:dyDescent="0.25">
      <c r="A284" s="14">
        <v>31400</v>
      </c>
      <c r="B284" s="45" t="s">
        <v>109</v>
      </c>
      <c r="C284" s="46">
        <v>60150.75</v>
      </c>
      <c r="D284" s="46">
        <v>-21085.8</v>
      </c>
      <c r="E284" s="46">
        <f>C284+D284</f>
        <v>39064.949999999997</v>
      </c>
      <c r="F284" s="19">
        <v>39064.949999999997</v>
      </c>
      <c r="G284" s="46">
        <f>F284</f>
        <v>39064.949999999997</v>
      </c>
      <c r="H284" s="46">
        <f t="shared" ref="H284:H285" si="116">E284-G284</f>
        <v>0</v>
      </c>
    </row>
    <row r="285" spans="1:8" x14ac:dyDescent="0.25">
      <c r="A285" s="14">
        <v>31500</v>
      </c>
      <c r="B285" s="45" t="s">
        <v>110</v>
      </c>
      <c r="C285" s="46">
        <v>62743.49</v>
      </c>
      <c r="D285" s="46">
        <v>8573.5</v>
      </c>
      <c r="E285" s="46">
        <f>C285+D285</f>
        <v>71316.989999999991</v>
      </c>
      <c r="F285" s="19">
        <v>71316.990000000005</v>
      </c>
      <c r="G285" s="46">
        <f>F285</f>
        <v>71316.990000000005</v>
      </c>
      <c r="H285" s="46">
        <f t="shared" si="116"/>
        <v>0</v>
      </c>
    </row>
    <row r="286" spans="1:8" ht="24" x14ac:dyDescent="0.25">
      <c r="A286" s="14">
        <v>3300</v>
      </c>
      <c r="B286" s="15" t="s">
        <v>116</v>
      </c>
      <c r="C286" s="16">
        <f t="shared" ref="C286:H286" si="117">C287+C288</f>
        <v>24336.799999999999</v>
      </c>
      <c r="D286" s="16">
        <f t="shared" si="117"/>
        <v>-24336.799999999999</v>
      </c>
      <c r="E286" s="16">
        <f t="shared" si="117"/>
        <v>0</v>
      </c>
      <c r="F286" s="28">
        <f t="shared" si="117"/>
        <v>0</v>
      </c>
      <c r="G286" s="16">
        <f t="shared" si="117"/>
        <v>0</v>
      </c>
      <c r="H286" s="16">
        <f t="shared" si="117"/>
        <v>0</v>
      </c>
    </row>
    <row r="287" spans="1:8" x14ac:dyDescent="0.25">
      <c r="A287" s="14">
        <v>33300</v>
      </c>
      <c r="B287" s="45" t="s">
        <v>117</v>
      </c>
      <c r="C287" s="46">
        <v>0</v>
      </c>
      <c r="D287" s="46">
        <v>0</v>
      </c>
      <c r="E287" s="46">
        <f>C287+D287</f>
        <v>0</v>
      </c>
      <c r="F287" s="19">
        <v>0</v>
      </c>
      <c r="G287" s="46">
        <f>F287</f>
        <v>0</v>
      </c>
      <c r="H287" s="46">
        <f>C287-G287</f>
        <v>0</v>
      </c>
    </row>
    <row r="288" spans="1:8" x14ac:dyDescent="0.25">
      <c r="A288" s="14">
        <v>33400</v>
      </c>
      <c r="B288" s="45" t="s">
        <v>118</v>
      </c>
      <c r="C288" s="46">
        <v>24336.799999999999</v>
      </c>
      <c r="D288" s="46">
        <v>-24336.799999999999</v>
      </c>
      <c r="E288" s="46">
        <f>C288+D288</f>
        <v>0</v>
      </c>
      <c r="F288" s="19">
        <v>0</v>
      </c>
      <c r="G288" s="46">
        <f>F288</f>
        <v>0</v>
      </c>
      <c r="H288" s="46">
        <f>E288-G288</f>
        <v>0</v>
      </c>
    </row>
    <row r="289" spans="1:8" ht="24" x14ac:dyDescent="0.25">
      <c r="A289" s="14">
        <v>3500</v>
      </c>
      <c r="B289" s="15" t="s">
        <v>121</v>
      </c>
      <c r="C289" s="16">
        <f t="shared" ref="C289:H289" si="118">C290+C291</f>
        <v>99033.73</v>
      </c>
      <c r="D289" s="16">
        <f t="shared" si="118"/>
        <v>-48645.89</v>
      </c>
      <c r="E289" s="16">
        <f t="shared" si="118"/>
        <v>50387.840000000011</v>
      </c>
      <c r="F289" s="28">
        <f t="shared" si="118"/>
        <v>50387.840000000004</v>
      </c>
      <c r="G289" s="16">
        <f t="shared" si="118"/>
        <v>50387.840000000004</v>
      </c>
      <c r="H289" s="16">
        <f t="shared" si="118"/>
        <v>0</v>
      </c>
    </row>
    <row r="290" spans="1:8" ht="33" customHeight="1" x14ac:dyDescent="0.25">
      <c r="A290" s="14">
        <v>35200</v>
      </c>
      <c r="B290" s="45" t="s">
        <v>122</v>
      </c>
      <c r="C290" s="46">
        <v>26286.080000000002</v>
      </c>
      <c r="D290" s="46">
        <v>-15056.48</v>
      </c>
      <c r="E290" s="46">
        <f>C290+D290</f>
        <v>11229.600000000002</v>
      </c>
      <c r="F290" s="19">
        <v>11229.6</v>
      </c>
      <c r="G290" s="46">
        <f>F290</f>
        <v>11229.6</v>
      </c>
      <c r="H290" s="46">
        <f>E290-G290</f>
        <v>0</v>
      </c>
    </row>
    <row r="291" spans="1:8" ht="24" x14ac:dyDescent="0.25">
      <c r="A291" s="14">
        <v>35300</v>
      </c>
      <c r="B291" s="45" t="s">
        <v>167</v>
      </c>
      <c r="C291" s="16">
        <f t="shared" ref="C291:H291" si="119">C293+C292+C294</f>
        <v>72747.649999999994</v>
      </c>
      <c r="D291" s="16">
        <f t="shared" si="119"/>
        <v>-33589.410000000003</v>
      </c>
      <c r="E291" s="16">
        <f t="shared" si="119"/>
        <v>39158.240000000005</v>
      </c>
      <c r="F291" s="28">
        <f t="shared" si="119"/>
        <v>39158.240000000005</v>
      </c>
      <c r="G291" s="16">
        <f t="shared" si="119"/>
        <v>39158.240000000005</v>
      </c>
      <c r="H291" s="16">
        <f t="shared" si="119"/>
        <v>0</v>
      </c>
    </row>
    <row r="292" spans="1:8" x14ac:dyDescent="0.25">
      <c r="A292" s="14">
        <v>35301</v>
      </c>
      <c r="B292" s="45" t="s">
        <v>168</v>
      </c>
      <c r="C292" s="46">
        <v>0</v>
      </c>
      <c r="D292" s="46">
        <v>0</v>
      </c>
      <c r="E292" s="46">
        <f>C292+D292</f>
        <v>0</v>
      </c>
      <c r="F292" s="19">
        <v>0</v>
      </c>
      <c r="G292" s="46">
        <f>F292</f>
        <v>0</v>
      </c>
      <c r="H292" s="46">
        <v>0</v>
      </c>
    </row>
    <row r="293" spans="1:8" x14ac:dyDescent="0.25">
      <c r="A293" s="14">
        <v>35302</v>
      </c>
      <c r="B293" s="45" t="s">
        <v>134</v>
      </c>
      <c r="C293" s="46">
        <v>37881.24</v>
      </c>
      <c r="D293" s="46">
        <v>-16632.38</v>
      </c>
      <c r="E293" s="46">
        <f>C293+D293</f>
        <v>21248.859999999997</v>
      </c>
      <c r="F293" s="19">
        <v>21248.86</v>
      </c>
      <c r="G293" s="46">
        <f>F293</f>
        <v>21248.86</v>
      </c>
      <c r="H293" s="46">
        <f>E293-G293</f>
        <v>0</v>
      </c>
    </row>
    <row r="294" spans="1:8" x14ac:dyDescent="0.25">
      <c r="A294" s="14">
        <v>35303</v>
      </c>
      <c r="B294" s="45" t="s">
        <v>169</v>
      </c>
      <c r="C294" s="46">
        <v>34866.410000000003</v>
      </c>
      <c r="D294" s="46">
        <v>-16957.03</v>
      </c>
      <c r="E294" s="46">
        <f>C294+D294</f>
        <v>17909.380000000005</v>
      </c>
      <c r="F294" s="19">
        <v>17909.38</v>
      </c>
      <c r="G294" s="46">
        <f>F294</f>
        <v>17909.38</v>
      </c>
      <c r="H294" s="46">
        <f>E294-G294</f>
        <v>0</v>
      </c>
    </row>
    <row r="295" spans="1:8" x14ac:dyDescent="0.25">
      <c r="A295" s="14">
        <v>3600</v>
      </c>
      <c r="B295" s="15" t="s">
        <v>137</v>
      </c>
      <c r="C295" s="26">
        <f>C296</f>
        <v>0</v>
      </c>
      <c r="D295" s="26">
        <f t="shared" ref="D295:H296" si="120">D296</f>
        <v>12760</v>
      </c>
      <c r="E295" s="26">
        <f t="shared" si="120"/>
        <v>12760</v>
      </c>
      <c r="F295" s="27">
        <f t="shared" si="120"/>
        <v>12760</v>
      </c>
      <c r="G295" s="26">
        <f t="shared" si="120"/>
        <v>12760</v>
      </c>
      <c r="H295" s="26">
        <f t="shared" si="120"/>
        <v>0</v>
      </c>
    </row>
    <row r="296" spans="1:8" ht="36" x14ac:dyDescent="0.25">
      <c r="A296" s="14">
        <v>36100</v>
      </c>
      <c r="B296" s="45" t="s">
        <v>138</v>
      </c>
      <c r="C296" s="16">
        <f>C297</f>
        <v>0</v>
      </c>
      <c r="D296" s="16">
        <f t="shared" si="120"/>
        <v>12760</v>
      </c>
      <c r="E296" s="16">
        <f t="shared" si="120"/>
        <v>12760</v>
      </c>
      <c r="F296" s="28">
        <f t="shared" si="120"/>
        <v>12760</v>
      </c>
      <c r="G296" s="16">
        <f t="shared" si="120"/>
        <v>12760</v>
      </c>
      <c r="H296" s="16">
        <f t="shared" si="120"/>
        <v>0</v>
      </c>
    </row>
    <row r="297" spans="1:8" x14ac:dyDescent="0.25">
      <c r="A297" s="14">
        <v>36101</v>
      </c>
      <c r="B297" s="45" t="s">
        <v>139</v>
      </c>
      <c r="C297" s="46">
        <v>0</v>
      </c>
      <c r="D297" s="46">
        <v>12760</v>
      </c>
      <c r="E297" s="46">
        <f>C297+D297</f>
        <v>12760</v>
      </c>
      <c r="F297" s="19">
        <v>12760</v>
      </c>
      <c r="G297" s="46">
        <f>F297</f>
        <v>12760</v>
      </c>
      <c r="H297" s="46">
        <f>E297-G297</f>
        <v>0</v>
      </c>
    </row>
    <row r="298" spans="1:8" x14ac:dyDescent="0.25">
      <c r="A298" s="32"/>
      <c r="B298" s="56" t="s">
        <v>251</v>
      </c>
      <c r="C298" s="55">
        <f>C299</f>
        <v>0</v>
      </c>
      <c r="D298" s="55">
        <f t="shared" ref="D298:H299" si="121">D299</f>
        <v>4722.79</v>
      </c>
      <c r="E298" s="55">
        <f t="shared" si="121"/>
        <v>4722.79</v>
      </c>
      <c r="F298" s="57">
        <f t="shared" si="121"/>
        <v>4722.79</v>
      </c>
      <c r="G298" s="55">
        <f t="shared" si="121"/>
        <v>4722.79</v>
      </c>
      <c r="H298" s="55">
        <f t="shared" si="121"/>
        <v>0</v>
      </c>
    </row>
    <row r="299" spans="1:8" x14ac:dyDescent="0.25">
      <c r="A299" s="14">
        <v>3100</v>
      </c>
      <c r="B299" s="15" t="s">
        <v>105</v>
      </c>
      <c r="C299" s="26">
        <f>C300</f>
        <v>0</v>
      </c>
      <c r="D299" s="26">
        <f t="shared" si="121"/>
        <v>4722.79</v>
      </c>
      <c r="E299" s="26">
        <f t="shared" si="121"/>
        <v>4722.79</v>
      </c>
      <c r="F299" s="27">
        <f t="shared" si="121"/>
        <v>4722.79</v>
      </c>
      <c r="G299" s="26">
        <f t="shared" si="121"/>
        <v>4722.79</v>
      </c>
      <c r="H299" s="26">
        <f t="shared" si="121"/>
        <v>0</v>
      </c>
    </row>
    <row r="300" spans="1:8" x14ac:dyDescent="0.25">
      <c r="A300" s="14">
        <v>31100</v>
      </c>
      <c r="B300" s="45" t="s">
        <v>106</v>
      </c>
      <c r="C300" s="46">
        <v>0</v>
      </c>
      <c r="D300" s="46">
        <v>4722.79</v>
      </c>
      <c r="E300" s="46">
        <f>C300+D300</f>
        <v>4722.79</v>
      </c>
      <c r="F300" s="19">
        <v>4722.79</v>
      </c>
      <c r="G300" s="46">
        <f>F300</f>
        <v>4722.79</v>
      </c>
      <c r="H300" s="46">
        <f>E300-G300</f>
        <v>0</v>
      </c>
    </row>
    <row r="301" spans="1:8" x14ac:dyDescent="0.25">
      <c r="A301" s="32"/>
      <c r="B301" s="56" t="s">
        <v>250</v>
      </c>
      <c r="C301" s="55">
        <f>C302</f>
        <v>0</v>
      </c>
      <c r="D301" s="55">
        <f t="shared" ref="D301:H302" si="122">D302</f>
        <v>309688</v>
      </c>
      <c r="E301" s="55">
        <f t="shared" si="122"/>
        <v>309688</v>
      </c>
      <c r="F301" s="57">
        <f t="shared" si="122"/>
        <v>309688</v>
      </c>
      <c r="G301" s="55">
        <f t="shared" si="122"/>
        <v>309688</v>
      </c>
      <c r="H301" s="55">
        <f t="shared" si="122"/>
        <v>0</v>
      </c>
    </row>
    <row r="302" spans="1:8" x14ac:dyDescent="0.25">
      <c r="A302" s="14">
        <v>3100</v>
      </c>
      <c r="B302" s="15" t="s">
        <v>105</v>
      </c>
      <c r="C302" s="26">
        <f>C303</f>
        <v>0</v>
      </c>
      <c r="D302" s="26">
        <f t="shared" si="122"/>
        <v>309688</v>
      </c>
      <c r="E302" s="26">
        <f t="shared" si="122"/>
        <v>309688</v>
      </c>
      <c r="F302" s="27">
        <f t="shared" si="122"/>
        <v>309688</v>
      </c>
      <c r="G302" s="26">
        <f t="shared" si="122"/>
        <v>309688</v>
      </c>
      <c r="H302" s="26">
        <f t="shared" si="122"/>
        <v>0</v>
      </c>
    </row>
    <row r="303" spans="1:8" x14ac:dyDescent="0.25">
      <c r="A303" s="14">
        <v>31100</v>
      </c>
      <c r="B303" s="45" t="s">
        <v>106</v>
      </c>
      <c r="C303" s="46">
        <v>0</v>
      </c>
      <c r="D303" s="46">
        <v>309688</v>
      </c>
      <c r="E303" s="46">
        <f>C303+D303</f>
        <v>309688</v>
      </c>
      <c r="F303" s="19">
        <v>309688</v>
      </c>
      <c r="G303" s="46">
        <f>F303</f>
        <v>309688</v>
      </c>
      <c r="H303" s="46">
        <f>E303-G303</f>
        <v>0</v>
      </c>
    </row>
    <row r="304" spans="1:8" x14ac:dyDescent="0.25">
      <c r="A304" s="32"/>
      <c r="B304" s="56" t="s">
        <v>170</v>
      </c>
      <c r="C304" s="58"/>
      <c r="D304" s="58">
        <f>D305</f>
        <v>173000</v>
      </c>
      <c r="E304" s="58">
        <f t="shared" ref="E304:G304" si="123">E305</f>
        <v>173000</v>
      </c>
      <c r="F304" s="58">
        <f t="shared" si="123"/>
        <v>173000</v>
      </c>
      <c r="G304" s="58">
        <f t="shared" si="123"/>
        <v>173000</v>
      </c>
      <c r="H304" s="59">
        <f t="shared" ref="F304:H305" si="124">H305</f>
        <v>0</v>
      </c>
    </row>
    <row r="305" spans="1:8" ht="24" x14ac:dyDescent="0.25">
      <c r="A305" s="14">
        <v>3300</v>
      </c>
      <c r="B305" s="15" t="s">
        <v>116</v>
      </c>
      <c r="C305" s="16">
        <v>0</v>
      </c>
      <c r="D305" s="16">
        <f>D306</f>
        <v>173000</v>
      </c>
      <c r="E305" s="16">
        <f t="shared" ref="E305" si="125">E306</f>
        <v>173000</v>
      </c>
      <c r="F305" s="16">
        <f t="shared" si="124"/>
        <v>173000</v>
      </c>
      <c r="G305" s="16">
        <f t="shared" si="124"/>
        <v>173000</v>
      </c>
      <c r="H305" s="27">
        <f t="shared" si="124"/>
        <v>0</v>
      </c>
    </row>
    <row r="306" spans="1:8" x14ac:dyDescent="0.25">
      <c r="A306" s="14">
        <v>3330</v>
      </c>
      <c r="B306" s="45" t="s">
        <v>171</v>
      </c>
      <c r="C306" s="46"/>
      <c r="D306" s="46">
        <v>173000</v>
      </c>
      <c r="E306" s="46">
        <f>C306+D306</f>
        <v>173000</v>
      </c>
      <c r="F306" s="19">
        <v>173000</v>
      </c>
      <c r="G306" s="46">
        <f>F306</f>
        <v>173000</v>
      </c>
      <c r="H306" s="46">
        <f>E306-G306</f>
        <v>0</v>
      </c>
    </row>
    <row r="307" spans="1:8" x14ac:dyDescent="0.25">
      <c r="A307" s="32"/>
      <c r="B307" s="56" t="s">
        <v>172</v>
      </c>
      <c r="C307" s="55">
        <f t="shared" ref="C307:H308" si="126">C308</f>
        <v>84856</v>
      </c>
      <c r="D307" s="55">
        <f t="shared" si="126"/>
        <v>38847.410000000003</v>
      </c>
      <c r="E307" s="55">
        <f t="shared" si="126"/>
        <v>123703.41</v>
      </c>
      <c r="F307" s="57">
        <f t="shared" si="126"/>
        <v>123703.41</v>
      </c>
      <c r="G307" s="55">
        <f t="shared" si="126"/>
        <v>123703.41</v>
      </c>
      <c r="H307" s="55">
        <f t="shared" si="126"/>
        <v>0</v>
      </c>
    </row>
    <row r="308" spans="1:8" x14ac:dyDescent="0.25">
      <c r="A308" s="14">
        <v>3100</v>
      </c>
      <c r="B308" s="15" t="s">
        <v>105</v>
      </c>
      <c r="C308" s="16">
        <f t="shared" si="126"/>
        <v>84856</v>
      </c>
      <c r="D308" s="16">
        <f t="shared" si="126"/>
        <v>38847.410000000003</v>
      </c>
      <c r="E308" s="16">
        <f t="shared" si="126"/>
        <v>123703.41</v>
      </c>
      <c r="F308" s="28">
        <f t="shared" si="126"/>
        <v>123703.41</v>
      </c>
      <c r="G308" s="16">
        <f t="shared" si="126"/>
        <v>123703.41</v>
      </c>
      <c r="H308" s="16">
        <f t="shared" si="126"/>
        <v>0</v>
      </c>
    </row>
    <row r="309" spans="1:8" x14ac:dyDescent="0.25">
      <c r="A309" s="14">
        <v>31100</v>
      </c>
      <c r="B309" s="45" t="s">
        <v>106</v>
      </c>
      <c r="C309" s="46">
        <v>84856</v>
      </c>
      <c r="D309" s="46">
        <v>38847.410000000003</v>
      </c>
      <c r="E309" s="46">
        <f>C309+D309</f>
        <v>123703.41</v>
      </c>
      <c r="F309" s="19">
        <v>123703.41</v>
      </c>
      <c r="G309" s="46">
        <f>F309</f>
        <v>123703.41</v>
      </c>
      <c r="H309" s="46">
        <f>E309-G309</f>
        <v>0</v>
      </c>
    </row>
    <row r="310" spans="1:8" ht="24" x14ac:dyDescent="0.25">
      <c r="A310" s="32"/>
      <c r="B310" s="56" t="s">
        <v>173</v>
      </c>
      <c r="C310" s="55">
        <f>C311</f>
        <v>180831</v>
      </c>
      <c r="D310" s="55">
        <f t="shared" ref="D310:H311" si="127">D311</f>
        <v>195.72</v>
      </c>
      <c r="E310" s="55">
        <f t="shared" si="127"/>
        <v>181026.72</v>
      </c>
      <c r="F310" s="55">
        <f t="shared" si="127"/>
        <v>181026.72</v>
      </c>
      <c r="G310" s="55">
        <f t="shared" si="127"/>
        <v>181026.72</v>
      </c>
      <c r="H310" s="55">
        <f t="shared" si="127"/>
        <v>0</v>
      </c>
    </row>
    <row r="311" spans="1:8" x14ac:dyDescent="0.25">
      <c r="A311" s="14">
        <v>3100</v>
      </c>
      <c r="B311" s="15" t="s">
        <v>105</v>
      </c>
      <c r="C311" s="16">
        <f>C312</f>
        <v>180831</v>
      </c>
      <c r="D311" s="16">
        <f t="shared" si="127"/>
        <v>195.72</v>
      </c>
      <c r="E311" s="16">
        <f t="shared" si="127"/>
        <v>181026.72</v>
      </c>
      <c r="F311" s="28">
        <f t="shared" si="127"/>
        <v>181026.72</v>
      </c>
      <c r="G311" s="16">
        <f t="shared" si="127"/>
        <v>181026.72</v>
      </c>
      <c r="H311" s="16">
        <f t="shared" si="127"/>
        <v>0</v>
      </c>
    </row>
    <row r="312" spans="1:8" x14ac:dyDescent="0.25">
      <c r="A312" s="14">
        <v>31100</v>
      </c>
      <c r="B312" s="45" t="s">
        <v>106</v>
      </c>
      <c r="C312" s="46">
        <v>180831</v>
      </c>
      <c r="D312" s="46">
        <v>195.72</v>
      </c>
      <c r="E312" s="46">
        <f>C312+D312</f>
        <v>181026.72</v>
      </c>
      <c r="F312" s="19">
        <v>181026.72</v>
      </c>
      <c r="G312" s="46">
        <f>F312</f>
        <v>181026.72</v>
      </c>
      <c r="H312" s="46">
        <f>E312-G312</f>
        <v>0</v>
      </c>
    </row>
    <row r="313" spans="1:8" ht="24" x14ac:dyDescent="0.25">
      <c r="A313" s="32"/>
      <c r="B313" s="56" t="s">
        <v>174</v>
      </c>
      <c r="C313" s="55">
        <f>C314</f>
        <v>521000</v>
      </c>
      <c r="D313" s="55">
        <f t="shared" ref="D313:H314" si="128">D314</f>
        <v>32039.11</v>
      </c>
      <c r="E313" s="55">
        <f t="shared" si="128"/>
        <v>553039.11</v>
      </c>
      <c r="F313" s="55">
        <f t="shared" si="128"/>
        <v>553039.11</v>
      </c>
      <c r="G313" s="55">
        <f t="shared" si="128"/>
        <v>553039.11</v>
      </c>
      <c r="H313" s="55">
        <f t="shared" si="128"/>
        <v>0</v>
      </c>
    </row>
    <row r="314" spans="1:8" x14ac:dyDescent="0.25">
      <c r="A314" s="14">
        <v>3100</v>
      </c>
      <c r="B314" s="15" t="s">
        <v>105</v>
      </c>
      <c r="C314" s="16">
        <f>C315</f>
        <v>521000</v>
      </c>
      <c r="D314" s="16">
        <f t="shared" si="128"/>
        <v>32039.11</v>
      </c>
      <c r="E314" s="16">
        <f t="shared" si="128"/>
        <v>553039.11</v>
      </c>
      <c r="F314" s="28">
        <f t="shared" si="128"/>
        <v>553039.11</v>
      </c>
      <c r="G314" s="16">
        <f t="shared" si="128"/>
        <v>553039.11</v>
      </c>
      <c r="H314" s="16">
        <f t="shared" si="128"/>
        <v>0</v>
      </c>
    </row>
    <row r="315" spans="1:8" x14ac:dyDescent="0.25">
      <c r="A315" s="14">
        <v>31100</v>
      </c>
      <c r="B315" s="45" t="s">
        <v>106</v>
      </c>
      <c r="C315" s="46">
        <v>521000</v>
      </c>
      <c r="D315" s="46">
        <v>32039.11</v>
      </c>
      <c r="E315" s="46">
        <f>C315+D315</f>
        <v>553039.11</v>
      </c>
      <c r="F315" s="19">
        <v>553039.11</v>
      </c>
      <c r="G315" s="46">
        <f>F315</f>
        <v>553039.11</v>
      </c>
      <c r="H315" s="46">
        <f>E315-G315</f>
        <v>0</v>
      </c>
    </row>
    <row r="316" spans="1:8" ht="24" x14ac:dyDescent="0.25">
      <c r="A316" s="32"/>
      <c r="B316" s="60" t="s">
        <v>175</v>
      </c>
      <c r="C316" s="55">
        <f>C317</f>
        <v>26792</v>
      </c>
      <c r="D316" s="55">
        <f t="shared" ref="D316:H317" si="129">D317</f>
        <v>-610.88</v>
      </c>
      <c r="E316" s="55">
        <f t="shared" si="129"/>
        <v>26181.119999999999</v>
      </c>
      <c r="F316" s="55">
        <f t="shared" si="129"/>
        <v>26181.119999999999</v>
      </c>
      <c r="G316" s="55">
        <f t="shared" si="129"/>
        <v>26181.119999999999</v>
      </c>
      <c r="H316" s="55">
        <f t="shared" si="129"/>
        <v>0</v>
      </c>
    </row>
    <row r="317" spans="1:8" x14ac:dyDescent="0.25">
      <c r="A317" s="14">
        <v>3100</v>
      </c>
      <c r="B317" s="15" t="s">
        <v>105</v>
      </c>
      <c r="C317" s="16">
        <f>C318</f>
        <v>26792</v>
      </c>
      <c r="D317" s="16">
        <f t="shared" si="129"/>
        <v>-610.88</v>
      </c>
      <c r="E317" s="16">
        <f t="shared" si="129"/>
        <v>26181.119999999999</v>
      </c>
      <c r="F317" s="28">
        <f t="shared" si="129"/>
        <v>26181.119999999999</v>
      </c>
      <c r="G317" s="16">
        <f t="shared" si="129"/>
        <v>26181.119999999999</v>
      </c>
      <c r="H317" s="16">
        <f t="shared" si="129"/>
        <v>0</v>
      </c>
    </row>
    <row r="318" spans="1:8" x14ac:dyDescent="0.25">
      <c r="A318" s="14">
        <v>31100</v>
      </c>
      <c r="B318" s="45" t="s">
        <v>106</v>
      </c>
      <c r="C318" s="46">
        <v>26792</v>
      </c>
      <c r="D318" s="46">
        <v>-610.88</v>
      </c>
      <c r="E318" s="46">
        <f>C318+D318</f>
        <v>26181.119999999999</v>
      </c>
      <c r="F318" s="19">
        <v>26181.119999999999</v>
      </c>
      <c r="G318" s="46">
        <f>F318</f>
        <v>26181.119999999999</v>
      </c>
      <c r="H318" s="46">
        <f>E318-G318</f>
        <v>0</v>
      </c>
    </row>
    <row r="319" spans="1:8" ht="24" x14ac:dyDescent="0.25">
      <c r="A319" s="38">
        <v>4000</v>
      </c>
      <c r="B319" s="61" t="s">
        <v>176</v>
      </c>
      <c r="C319" s="48">
        <f t="shared" ref="C319:H319" si="130">C320+C338+C356+C370</f>
        <v>5795856.8699999992</v>
      </c>
      <c r="D319" s="48">
        <f t="shared" si="130"/>
        <v>180051.45</v>
      </c>
      <c r="E319" s="48">
        <f t="shared" si="130"/>
        <v>5975908.3199999994</v>
      </c>
      <c r="F319" s="40">
        <f>F320+F338+F356+F370</f>
        <v>5975908.3199999994</v>
      </c>
      <c r="G319" s="48">
        <f t="shared" si="130"/>
        <v>5975908.3199999994</v>
      </c>
      <c r="H319" s="48">
        <f t="shared" si="130"/>
        <v>-3.637978807091713E-12</v>
      </c>
    </row>
    <row r="320" spans="1:8" x14ac:dyDescent="0.25">
      <c r="A320" s="32"/>
      <c r="B320" s="33" t="s">
        <v>13</v>
      </c>
      <c r="C320" s="34">
        <f t="shared" ref="C320:H320" si="131">C321</f>
        <v>498214.51</v>
      </c>
      <c r="D320" s="34">
        <f t="shared" si="131"/>
        <v>84783.860000000015</v>
      </c>
      <c r="E320" s="34">
        <f t="shared" si="131"/>
        <v>582998.37</v>
      </c>
      <c r="F320" s="34">
        <f t="shared" si="131"/>
        <v>582998.37000000011</v>
      </c>
      <c r="G320" s="34">
        <f t="shared" si="131"/>
        <v>582998.37000000011</v>
      </c>
      <c r="H320" s="34">
        <f t="shared" si="131"/>
        <v>0</v>
      </c>
    </row>
    <row r="321" spans="1:8" x14ac:dyDescent="0.25">
      <c r="A321" s="14">
        <v>4400</v>
      </c>
      <c r="B321" s="62" t="s">
        <v>177</v>
      </c>
      <c r="C321" s="26">
        <f t="shared" ref="C321:H321" si="132">C322+C327+C326+C331</f>
        <v>498214.51</v>
      </c>
      <c r="D321" s="26">
        <f t="shared" si="132"/>
        <v>84783.860000000015</v>
      </c>
      <c r="E321" s="26">
        <f t="shared" si="132"/>
        <v>582998.37</v>
      </c>
      <c r="F321" s="26">
        <f t="shared" si="132"/>
        <v>582998.37000000011</v>
      </c>
      <c r="G321" s="26">
        <f t="shared" si="132"/>
        <v>582998.37000000011</v>
      </c>
      <c r="H321" s="26">
        <f t="shared" si="132"/>
        <v>0</v>
      </c>
    </row>
    <row r="322" spans="1:8" x14ac:dyDescent="0.25">
      <c r="A322" s="14">
        <v>44100</v>
      </c>
      <c r="B322" s="63" t="s">
        <v>178</v>
      </c>
      <c r="C322" s="16">
        <f t="shared" ref="C322:H322" si="133">C323+C324+C325</f>
        <v>153871.25</v>
      </c>
      <c r="D322" s="16">
        <f t="shared" si="133"/>
        <v>94156.22</v>
      </c>
      <c r="E322" s="16">
        <f t="shared" si="133"/>
        <v>248027.47</v>
      </c>
      <c r="F322" s="28">
        <f t="shared" si="133"/>
        <v>248027.47</v>
      </c>
      <c r="G322" s="28">
        <f t="shared" si="133"/>
        <v>248027.47</v>
      </c>
      <c r="H322" s="16">
        <f t="shared" si="133"/>
        <v>0</v>
      </c>
    </row>
    <row r="323" spans="1:8" x14ac:dyDescent="0.25">
      <c r="A323" s="14">
        <v>44101</v>
      </c>
      <c r="B323" s="63" t="s">
        <v>179</v>
      </c>
      <c r="C323" s="46">
        <v>9102</v>
      </c>
      <c r="D323" s="46">
        <v>-1682</v>
      </c>
      <c r="E323" s="46">
        <f>C323+D323</f>
        <v>7420</v>
      </c>
      <c r="F323" s="19">
        <v>7420</v>
      </c>
      <c r="G323" s="46">
        <f>F323</f>
        <v>7420</v>
      </c>
      <c r="H323" s="46">
        <f>E323-G323</f>
        <v>0</v>
      </c>
    </row>
    <row r="324" spans="1:8" x14ac:dyDescent="0.25">
      <c r="A324" s="14">
        <v>44102</v>
      </c>
      <c r="B324" s="63" t="s">
        <v>180</v>
      </c>
      <c r="C324" s="46">
        <v>60903.56</v>
      </c>
      <c r="D324" s="46">
        <v>57399.75</v>
      </c>
      <c r="E324" s="46">
        <f>C324+D324</f>
        <v>118303.31</v>
      </c>
      <c r="F324" s="19">
        <v>118303.31</v>
      </c>
      <c r="G324" s="19">
        <f>F324</f>
        <v>118303.31</v>
      </c>
      <c r="H324" s="46">
        <f t="shared" ref="H324:H325" si="134">E324-G324</f>
        <v>0</v>
      </c>
    </row>
    <row r="325" spans="1:8" x14ac:dyDescent="0.25">
      <c r="A325" s="14">
        <v>44103</v>
      </c>
      <c r="B325" s="63" t="s">
        <v>181</v>
      </c>
      <c r="C325" s="46">
        <v>83865.69</v>
      </c>
      <c r="D325" s="46">
        <v>38438.47</v>
      </c>
      <c r="E325" s="46">
        <f>C325+D325</f>
        <v>122304.16</v>
      </c>
      <c r="F325" s="19">
        <v>122304.16</v>
      </c>
      <c r="G325" s="46">
        <f>F325</f>
        <v>122304.16</v>
      </c>
      <c r="H325" s="46">
        <f t="shared" si="134"/>
        <v>0</v>
      </c>
    </row>
    <row r="326" spans="1:8" x14ac:dyDescent="0.25">
      <c r="A326" s="14">
        <v>44200</v>
      </c>
      <c r="B326" s="63" t="s">
        <v>182</v>
      </c>
      <c r="C326" s="16">
        <v>5000</v>
      </c>
      <c r="D326" s="16">
        <v>0</v>
      </c>
      <c r="E326" s="16">
        <f>C326+D326</f>
        <v>5000</v>
      </c>
      <c r="F326" s="28">
        <v>5000</v>
      </c>
      <c r="G326" s="16">
        <f>F326</f>
        <v>5000</v>
      </c>
      <c r="H326" s="16">
        <f>C326-G326</f>
        <v>0</v>
      </c>
    </row>
    <row r="327" spans="1:8" x14ac:dyDescent="0.25">
      <c r="A327" s="14">
        <v>44300</v>
      </c>
      <c r="B327" s="63" t="s">
        <v>183</v>
      </c>
      <c r="C327" s="16">
        <f t="shared" ref="C327:H327" si="135">C328+C329+C330</f>
        <v>79119.289999999994</v>
      </c>
      <c r="D327" s="16">
        <f t="shared" si="135"/>
        <v>92839.040000000008</v>
      </c>
      <c r="E327" s="16">
        <f t="shared" si="135"/>
        <v>171958.33</v>
      </c>
      <c r="F327" s="28">
        <f t="shared" si="135"/>
        <v>171958.33000000002</v>
      </c>
      <c r="G327" s="16">
        <f t="shared" si="135"/>
        <v>171958.33000000002</v>
      </c>
      <c r="H327" s="16">
        <f t="shared" si="135"/>
        <v>0</v>
      </c>
    </row>
    <row r="328" spans="1:8" x14ac:dyDescent="0.25">
      <c r="A328" s="14">
        <v>44301</v>
      </c>
      <c r="B328" s="63" t="s">
        <v>184</v>
      </c>
      <c r="C328" s="46">
        <v>3542</v>
      </c>
      <c r="D328" s="46">
        <v>38481.5</v>
      </c>
      <c r="E328" s="46">
        <f>C328+D328</f>
        <v>42023.5</v>
      </c>
      <c r="F328" s="19">
        <f>36268.5+5755</f>
        <v>42023.5</v>
      </c>
      <c r="G328" s="46">
        <f>F328</f>
        <v>42023.5</v>
      </c>
      <c r="H328" s="46">
        <f>E328-G328</f>
        <v>0</v>
      </c>
    </row>
    <row r="329" spans="1:8" x14ac:dyDescent="0.25">
      <c r="A329" s="14">
        <v>44302</v>
      </c>
      <c r="B329" s="63" t="s">
        <v>185</v>
      </c>
      <c r="C329" s="46">
        <v>75577.289999999994</v>
      </c>
      <c r="D329" s="46">
        <v>52307.54</v>
      </c>
      <c r="E329" s="46">
        <f>C329+D329</f>
        <v>127884.82999999999</v>
      </c>
      <c r="F329" s="19">
        <v>127884.83</v>
      </c>
      <c r="G329" s="46">
        <f>F329</f>
        <v>127884.83</v>
      </c>
      <c r="H329" s="46">
        <f t="shared" ref="H329:H330" si="136">E329-G329</f>
        <v>0</v>
      </c>
    </row>
    <row r="330" spans="1:8" x14ac:dyDescent="0.25">
      <c r="A330" s="14">
        <v>44303</v>
      </c>
      <c r="B330" s="63" t="s">
        <v>186</v>
      </c>
      <c r="C330" s="46">
        <v>0</v>
      </c>
      <c r="D330" s="46">
        <v>2050</v>
      </c>
      <c r="E330" s="46">
        <f>C330+D330</f>
        <v>2050</v>
      </c>
      <c r="F330" s="19">
        <v>2050</v>
      </c>
      <c r="G330" s="46">
        <f>F330</f>
        <v>2050</v>
      </c>
      <c r="H330" s="46">
        <f t="shared" si="136"/>
        <v>0</v>
      </c>
    </row>
    <row r="331" spans="1:8" x14ac:dyDescent="0.25">
      <c r="A331" s="14">
        <v>44600</v>
      </c>
      <c r="B331" s="63" t="s">
        <v>187</v>
      </c>
      <c r="C331" s="16">
        <f t="shared" ref="C331:H331" si="137">C332+C333+C334+C335+C336+C337</f>
        <v>260223.97000000003</v>
      </c>
      <c r="D331" s="16">
        <f t="shared" si="137"/>
        <v>-102211.4</v>
      </c>
      <c r="E331" s="16">
        <f t="shared" si="137"/>
        <v>158012.57</v>
      </c>
      <c r="F331" s="16">
        <f t="shared" si="137"/>
        <v>158012.57</v>
      </c>
      <c r="G331" s="16">
        <f t="shared" si="137"/>
        <v>158012.57</v>
      </c>
      <c r="H331" s="16">
        <f t="shared" si="137"/>
        <v>0</v>
      </c>
    </row>
    <row r="332" spans="1:8" x14ac:dyDescent="0.25">
      <c r="A332" s="14">
        <v>44601</v>
      </c>
      <c r="B332" s="63" t="s">
        <v>188</v>
      </c>
      <c r="C332" s="46">
        <v>10067.9</v>
      </c>
      <c r="D332" s="46">
        <v>45483.6</v>
      </c>
      <c r="E332" s="46">
        <f t="shared" ref="E332:E337" si="138">C332+D332</f>
        <v>55551.5</v>
      </c>
      <c r="F332" s="19">
        <f>47020+8531.5</f>
        <v>55551.5</v>
      </c>
      <c r="G332" s="46">
        <f t="shared" ref="G332:G337" si="139">F332</f>
        <v>55551.5</v>
      </c>
      <c r="H332" s="46">
        <f>E332-G332</f>
        <v>0</v>
      </c>
    </row>
    <row r="333" spans="1:8" x14ac:dyDescent="0.25">
      <c r="A333" s="14">
        <v>44602</v>
      </c>
      <c r="B333" s="63" t="s">
        <v>189</v>
      </c>
      <c r="C333" s="46">
        <v>29150</v>
      </c>
      <c r="D333" s="46">
        <v>47439.5</v>
      </c>
      <c r="E333" s="46">
        <f t="shared" si="138"/>
        <v>76589.5</v>
      </c>
      <c r="F333" s="19">
        <v>76589.5</v>
      </c>
      <c r="G333" s="46">
        <f t="shared" si="139"/>
        <v>76589.5</v>
      </c>
      <c r="H333" s="46">
        <f t="shared" ref="H333:H337" si="140">E333-G333</f>
        <v>0</v>
      </c>
    </row>
    <row r="334" spans="1:8" x14ac:dyDescent="0.25">
      <c r="A334" s="14">
        <v>44603</v>
      </c>
      <c r="B334" s="63" t="s">
        <v>190</v>
      </c>
      <c r="C334" s="46">
        <v>200389.1</v>
      </c>
      <c r="D334" s="46">
        <v>-200389.1</v>
      </c>
      <c r="E334" s="46">
        <f t="shared" si="138"/>
        <v>0</v>
      </c>
      <c r="F334" s="19">
        <v>0</v>
      </c>
      <c r="G334" s="46">
        <f t="shared" si="139"/>
        <v>0</v>
      </c>
      <c r="H334" s="46">
        <f t="shared" si="140"/>
        <v>0</v>
      </c>
    </row>
    <row r="335" spans="1:8" x14ac:dyDescent="0.25">
      <c r="A335" s="14">
        <v>44604</v>
      </c>
      <c r="B335" s="63" t="s">
        <v>191</v>
      </c>
      <c r="C335" s="46">
        <v>13835.48</v>
      </c>
      <c r="D335" s="46">
        <v>11356.09</v>
      </c>
      <c r="E335" s="46">
        <f t="shared" si="138"/>
        <v>25191.57</v>
      </c>
      <c r="F335" s="19">
        <v>25191.57</v>
      </c>
      <c r="G335" s="46">
        <f t="shared" si="139"/>
        <v>25191.57</v>
      </c>
      <c r="H335" s="46">
        <f t="shared" si="140"/>
        <v>0</v>
      </c>
    </row>
    <row r="336" spans="1:8" x14ac:dyDescent="0.25">
      <c r="A336" s="14">
        <v>44605</v>
      </c>
      <c r="B336" s="63" t="s">
        <v>192</v>
      </c>
      <c r="C336" s="46">
        <v>2636.51</v>
      </c>
      <c r="D336" s="46">
        <v>-1956.51</v>
      </c>
      <c r="E336" s="46">
        <f t="shared" si="138"/>
        <v>680.00000000000023</v>
      </c>
      <c r="F336" s="19">
        <v>680</v>
      </c>
      <c r="G336" s="46">
        <f t="shared" si="139"/>
        <v>680</v>
      </c>
      <c r="H336" s="46">
        <f t="shared" si="140"/>
        <v>0</v>
      </c>
    </row>
    <row r="337" spans="1:8" x14ac:dyDescent="0.25">
      <c r="A337" s="14">
        <v>44606</v>
      </c>
      <c r="B337" s="63" t="s">
        <v>193</v>
      </c>
      <c r="C337" s="46">
        <v>4144.9799999999996</v>
      </c>
      <c r="D337" s="46">
        <v>-4144.9799999999996</v>
      </c>
      <c r="E337" s="46">
        <f t="shared" si="138"/>
        <v>0</v>
      </c>
      <c r="F337" s="19">
        <v>0</v>
      </c>
      <c r="G337" s="46">
        <f t="shared" si="139"/>
        <v>0</v>
      </c>
      <c r="H337" s="46">
        <f t="shared" si="140"/>
        <v>0</v>
      </c>
    </row>
    <row r="338" spans="1:8" x14ac:dyDescent="0.25">
      <c r="A338" s="32"/>
      <c r="B338" s="33" t="s">
        <v>25</v>
      </c>
      <c r="C338" s="55">
        <f t="shared" ref="C338:H338" si="141">C339+C354</f>
        <v>2076371</v>
      </c>
      <c r="D338" s="55">
        <f t="shared" si="141"/>
        <v>144059.01</v>
      </c>
      <c r="E338" s="55">
        <f t="shared" si="141"/>
        <v>2220430.0099999998</v>
      </c>
      <c r="F338" s="55">
        <f t="shared" si="141"/>
        <v>2220430.0099999998</v>
      </c>
      <c r="G338" s="55">
        <f t="shared" si="141"/>
        <v>2220430.0099999998</v>
      </c>
      <c r="H338" s="55">
        <f t="shared" si="141"/>
        <v>0</v>
      </c>
    </row>
    <row r="339" spans="1:8" x14ac:dyDescent="0.25">
      <c r="A339" s="14">
        <v>4400</v>
      </c>
      <c r="B339" s="62" t="s">
        <v>177</v>
      </c>
      <c r="C339" s="26">
        <f t="shared" ref="C339:H339" si="142">C340+C343+C344+C348</f>
        <v>383147</v>
      </c>
      <c r="D339" s="26">
        <f t="shared" si="142"/>
        <v>98081.01</v>
      </c>
      <c r="E339" s="26">
        <f t="shared" si="142"/>
        <v>481228.01</v>
      </c>
      <c r="F339" s="27">
        <f t="shared" si="142"/>
        <v>481228.01</v>
      </c>
      <c r="G339" s="27">
        <f t="shared" si="142"/>
        <v>481228.01</v>
      </c>
      <c r="H339" s="27">
        <f t="shared" si="142"/>
        <v>0</v>
      </c>
    </row>
    <row r="340" spans="1:8" x14ac:dyDescent="0.25">
      <c r="A340" s="14">
        <v>44100</v>
      </c>
      <c r="B340" s="63" t="s">
        <v>178</v>
      </c>
      <c r="C340" s="26">
        <f>C341+C342</f>
        <v>35000</v>
      </c>
      <c r="D340" s="26">
        <f t="shared" ref="D340:G340" si="143">D341+D342</f>
        <v>-18512</v>
      </c>
      <c r="E340" s="26">
        <f t="shared" si="143"/>
        <v>16488</v>
      </c>
      <c r="F340" s="26">
        <f t="shared" si="143"/>
        <v>16488</v>
      </c>
      <c r="G340" s="26">
        <f t="shared" si="143"/>
        <v>16488</v>
      </c>
      <c r="H340" s="27">
        <f>H341+H342</f>
        <v>0</v>
      </c>
    </row>
    <row r="341" spans="1:8" x14ac:dyDescent="0.25">
      <c r="A341" s="14">
        <v>44102</v>
      </c>
      <c r="B341" s="64" t="s">
        <v>180</v>
      </c>
      <c r="C341" s="46">
        <v>35000</v>
      </c>
      <c r="D341" s="46">
        <v>-33700</v>
      </c>
      <c r="E341" s="46">
        <f>C341+D341</f>
        <v>1300</v>
      </c>
      <c r="F341" s="19">
        <v>1300</v>
      </c>
      <c r="G341" s="46">
        <f>F341</f>
        <v>1300</v>
      </c>
      <c r="H341" s="46">
        <f>E341-G341</f>
        <v>0</v>
      </c>
    </row>
    <row r="342" spans="1:8" x14ac:dyDescent="0.25">
      <c r="A342" s="14">
        <v>44103</v>
      </c>
      <c r="B342" s="63" t="s">
        <v>181</v>
      </c>
      <c r="C342" s="46">
        <v>0</v>
      </c>
      <c r="D342" s="46">
        <v>15188</v>
      </c>
      <c r="E342" s="46">
        <f>C342+D342</f>
        <v>15188</v>
      </c>
      <c r="F342" s="19">
        <v>15188</v>
      </c>
      <c r="G342" s="46">
        <f>F342</f>
        <v>15188</v>
      </c>
      <c r="H342" s="46">
        <f>E342-G342</f>
        <v>0</v>
      </c>
    </row>
    <row r="343" spans="1:8" x14ac:dyDescent="0.25">
      <c r="A343" s="14">
        <v>44300</v>
      </c>
      <c r="B343" s="63" t="s">
        <v>183</v>
      </c>
      <c r="C343" s="26">
        <v>0</v>
      </c>
      <c r="D343" s="26">
        <v>53400</v>
      </c>
      <c r="E343" s="26">
        <f>C343+D343</f>
        <v>53400</v>
      </c>
      <c r="F343" s="27">
        <v>53400</v>
      </c>
      <c r="G343" s="26">
        <f>F343</f>
        <v>53400</v>
      </c>
      <c r="H343" s="26">
        <f>E343-G343</f>
        <v>0</v>
      </c>
    </row>
    <row r="344" spans="1:8" x14ac:dyDescent="0.25">
      <c r="A344" s="14">
        <v>44500</v>
      </c>
      <c r="B344" s="63" t="s">
        <v>194</v>
      </c>
      <c r="C344" s="26">
        <f t="shared" ref="C344:H344" si="144">C345+C346+C347</f>
        <v>211200</v>
      </c>
      <c r="D344" s="26">
        <f t="shared" si="144"/>
        <v>0</v>
      </c>
      <c r="E344" s="26">
        <f t="shared" si="144"/>
        <v>211200</v>
      </c>
      <c r="F344" s="27">
        <f t="shared" si="144"/>
        <v>211200</v>
      </c>
      <c r="G344" s="26">
        <f t="shared" si="144"/>
        <v>211200</v>
      </c>
      <c r="H344" s="26">
        <f t="shared" si="144"/>
        <v>0</v>
      </c>
    </row>
    <row r="345" spans="1:8" x14ac:dyDescent="0.25">
      <c r="A345" s="14">
        <v>44501</v>
      </c>
      <c r="B345" s="63" t="s">
        <v>195</v>
      </c>
      <c r="C345" s="46">
        <v>39600</v>
      </c>
      <c r="D345" s="46">
        <v>0</v>
      </c>
      <c r="E345" s="46">
        <f>C345+D345</f>
        <v>39600</v>
      </c>
      <c r="F345" s="19">
        <v>39600</v>
      </c>
      <c r="G345" s="46">
        <f>F345</f>
        <v>39600</v>
      </c>
      <c r="H345" s="46">
        <f>C345-G345</f>
        <v>0</v>
      </c>
    </row>
    <row r="346" spans="1:8" x14ac:dyDescent="0.25">
      <c r="A346" s="14">
        <v>44502</v>
      </c>
      <c r="B346" s="63" t="s">
        <v>196</v>
      </c>
      <c r="C346" s="46">
        <v>105600</v>
      </c>
      <c r="D346" s="46">
        <v>0</v>
      </c>
      <c r="E346" s="46">
        <f>C346+D346</f>
        <v>105600</v>
      </c>
      <c r="F346" s="19">
        <v>105600</v>
      </c>
      <c r="G346" s="46">
        <f>F346</f>
        <v>105600</v>
      </c>
      <c r="H346" s="46">
        <f>C346-G346</f>
        <v>0</v>
      </c>
    </row>
    <row r="347" spans="1:8" x14ac:dyDescent="0.25">
      <c r="A347" s="14">
        <v>44503</v>
      </c>
      <c r="B347" s="63" t="s">
        <v>197</v>
      </c>
      <c r="C347" s="46">
        <v>66000</v>
      </c>
      <c r="D347" s="46">
        <v>0</v>
      </c>
      <c r="E347" s="46">
        <f>C347+D347</f>
        <v>66000</v>
      </c>
      <c r="F347" s="19">
        <v>66000</v>
      </c>
      <c r="G347" s="46">
        <f>F347</f>
        <v>66000</v>
      </c>
      <c r="H347" s="46">
        <f>C347-G347</f>
        <v>0</v>
      </c>
    </row>
    <row r="348" spans="1:8" x14ac:dyDescent="0.25">
      <c r="A348" s="14">
        <v>44600</v>
      </c>
      <c r="B348" s="63" t="s">
        <v>187</v>
      </c>
      <c r="C348" s="26">
        <f t="shared" ref="C348:H348" si="145">C350+C349+C351+C352+C353</f>
        <v>136947</v>
      </c>
      <c r="D348" s="26">
        <f t="shared" si="145"/>
        <v>63193.009999999995</v>
      </c>
      <c r="E348" s="26">
        <f t="shared" si="145"/>
        <v>200140.01</v>
      </c>
      <c r="F348" s="27">
        <f t="shared" si="145"/>
        <v>200140.01</v>
      </c>
      <c r="G348" s="27">
        <f t="shared" si="145"/>
        <v>200140.01</v>
      </c>
      <c r="H348" s="27">
        <f t="shared" si="145"/>
        <v>0</v>
      </c>
    </row>
    <row r="349" spans="1:8" x14ac:dyDescent="0.25">
      <c r="A349" s="14">
        <v>44601</v>
      </c>
      <c r="B349" s="63" t="s">
        <v>188</v>
      </c>
      <c r="C349" s="46">
        <v>0</v>
      </c>
      <c r="D349" s="46">
        <v>35000</v>
      </c>
      <c r="E349" s="46">
        <f>C349+D349</f>
        <v>35000</v>
      </c>
      <c r="F349" s="19">
        <v>35000</v>
      </c>
      <c r="G349" s="46">
        <f>F349</f>
        <v>35000</v>
      </c>
      <c r="H349" s="46">
        <f t="shared" ref="H349:H350" si="146">E349-G349</f>
        <v>0</v>
      </c>
    </row>
    <row r="350" spans="1:8" x14ac:dyDescent="0.25">
      <c r="A350" s="14">
        <v>44602</v>
      </c>
      <c r="B350" s="63" t="s">
        <v>189</v>
      </c>
      <c r="C350" s="46">
        <v>35000</v>
      </c>
      <c r="D350" s="46">
        <v>2390</v>
      </c>
      <c r="E350" s="46">
        <f>C350+D350</f>
        <v>37390</v>
      </c>
      <c r="F350" s="19">
        <v>37390</v>
      </c>
      <c r="G350" s="46">
        <f>F350</f>
        <v>37390</v>
      </c>
      <c r="H350" s="46">
        <f t="shared" si="146"/>
        <v>0</v>
      </c>
    </row>
    <row r="351" spans="1:8" x14ac:dyDescent="0.25">
      <c r="A351" s="14">
        <v>44603</v>
      </c>
      <c r="B351" s="63" t="s">
        <v>190</v>
      </c>
      <c r="C351" s="46">
        <v>101947</v>
      </c>
      <c r="D351" s="46">
        <v>25803.01</v>
      </c>
      <c r="E351" s="46">
        <f>C351+D351</f>
        <v>127750.01</v>
      </c>
      <c r="F351" s="19">
        <v>127750.01</v>
      </c>
      <c r="G351" s="19">
        <f>F351</f>
        <v>127750.01</v>
      </c>
      <c r="H351" s="46">
        <f>E351-G351</f>
        <v>0</v>
      </c>
    </row>
    <row r="352" spans="1:8" x14ac:dyDescent="0.25">
      <c r="A352" s="14">
        <v>44604</v>
      </c>
      <c r="B352" s="63" t="s">
        <v>191</v>
      </c>
      <c r="C352" s="46">
        <v>0</v>
      </c>
      <c r="D352" s="46">
        <v>0</v>
      </c>
      <c r="E352" s="46">
        <f>C352+D352</f>
        <v>0</v>
      </c>
      <c r="F352" s="19">
        <v>0</v>
      </c>
      <c r="G352" s="46"/>
      <c r="H352" s="46">
        <f t="shared" ref="H352:H353" si="147">E352-G352</f>
        <v>0</v>
      </c>
    </row>
    <row r="353" spans="1:8" x14ac:dyDescent="0.25">
      <c r="A353" s="14">
        <v>44605</v>
      </c>
      <c r="B353" s="63" t="s">
        <v>192</v>
      </c>
      <c r="C353" s="46">
        <v>0</v>
      </c>
      <c r="D353" s="46">
        <v>0</v>
      </c>
      <c r="E353" s="46">
        <f>C353+D353</f>
        <v>0</v>
      </c>
      <c r="F353" s="19">
        <v>0</v>
      </c>
      <c r="G353" s="46">
        <f>F353</f>
        <v>0</v>
      </c>
      <c r="H353" s="46">
        <f t="shared" si="147"/>
        <v>0</v>
      </c>
    </row>
    <row r="354" spans="1:8" x14ac:dyDescent="0.25">
      <c r="A354" s="14">
        <v>4500</v>
      </c>
      <c r="B354" s="62" t="s">
        <v>198</v>
      </c>
      <c r="C354" s="26">
        <f t="shared" ref="C354:H354" si="148">C355</f>
        <v>1693224</v>
      </c>
      <c r="D354" s="26">
        <f t="shared" si="148"/>
        <v>45978</v>
      </c>
      <c r="E354" s="26">
        <f t="shared" si="148"/>
        <v>1739202</v>
      </c>
      <c r="F354" s="27">
        <f t="shared" si="148"/>
        <v>1739202</v>
      </c>
      <c r="G354" s="26">
        <f t="shared" si="148"/>
        <v>1739202</v>
      </c>
      <c r="H354" s="26">
        <f t="shared" si="148"/>
        <v>0</v>
      </c>
    </row>
    <row r="355" spans="1:8" x14ac:dyDescent="0.25">
      <c r="A355" s="14">
        <v>45200</v>
      </c>
      <c r="B355" s="63" t="s">
        <v>199</v>
      </c>
      <c r="C355" s="46">
        <v>1693224</v>
      </c>
      <c r="D355" s="46">
        <v>45978</v>
      </c>
      <c r="E355" s="46">
        <f>C355+D355</f>
        <v>1739202</v>
      </c>
      <c r="F355" s="19">
        <v>1739202</v>
      </c>
      <c r="G355" s="46">
        <f>F355</f>
        <v>1739202</v>
      </c>
      <c r="H355" s="46">
        <f>E355-G355</f>
        <v>0</v>
      </c>
    </row>
    <row r="356" spans="1:8" x14ac:dyDescent="0.25">
      <c r="A356" s="32"/>
      <c r="B356" s="33" t="s">
        <v>60</v>
      </c>
      <c r="C356" s="34">
        <f t="shared" ref="C356:H356" si="149">C357+C368</f>
        <v>2895607.1399999997</v>
      </c>
      <c r="D356" s="34">
        <f t="shared" si="149"/>
        <v>-156594.5</v>
      </c>
      <c r="E356" s="34">
        <f t="shared" si="149"/>
        <v>2739012.6399999997</v>
      </c>
      <c r="F356" s="34">
        <f t="shared" si="149"/>
        <v>2739012.64</v>
      </c>
      <c r="G356" s="34">
        <f t="shared" si="149"/>
        <v>2739012.64</v>
      </c>
      <c r="H356" s="34">
        <f t="shared" si="149"/>
        <v>0</v>
      </c>
    </row>
    <row r="357" spans="1:8" x14ac:dyDescent="0.25">
      <c r="A357" s="14">
        <v>4400</v>
      </c>
      <c r="B357" s="62" t="s">
        <v>177</v>
      </c>
      <c r="C357" s="16">
        <f t="shared" ref="C357:H357" si="150">C358+C361+C362</f>
        <v>2895607.1399999997</v>
      </c>
      <c r="D357" s="16">
        <f t="shared" si="150"/>
        <v>-156594.5</v>
      </c>
      <c r="E357" s="16">
        <f t="shared" si="150"/>
        <v>2739012.6399999997</v>
      </c>
      <c r="F357" s="28">
        <f t="shared" si="150"/>
        <v>2739012.64</v>
      </c>
      <c r="G357" s="16">
        <f t="shared" si="150"/>
        <v>2739012.64</v>
      </c>
      <c r="H357" s="16">
        <f t="shared" si="150"/>
        <v>0</v>
      </c>
    </row>
    <row r="358" spans="1:8" x14ac:dyDescent="0.25">
      <c r="A358" s="14">
        <v>44100</v>
      </c>
      <c r="B358" s="62" t="s">
        <v>178</v>
      </c>
      <c r="C358" s="16">
        <f t="shared" ref="C358:H358" si="151">C360+C359</f>
        <v>148122.66999999998</v>
      </c>
      <c r="D358" s="16">
        <f t="shared" si="151"/>
        <v>-135522.66999999998</v>
      </c>
      <c r="E358" s="16">
        <f t="shared" si="151"/>
        <v>12600</v>
      </c>
      <c r="F358" s="28">
        <f t="shared" si="151"/>
        <v>12600</v>
      </c>
      <c r="G358" s="16">
        <f t="shared" si="151"/>
        <v>12600</v>
      </c>
      <c r="H358" s="16">
        <f t="shared" si="151"/>
        <v>0</v>
      </c>
    </row>
    <row r="359" spans="1:8" x14ac:dyDescent="0.25">
      <c r="A359" s="14">
        <v>44102</v>
      </c>
      <c r="B359" s="64" t="s">
        <v>180</v>
      </c>
      <c r="C359" s="46">
        <v>17376</v>
      </c>
      <c r="D359" s="46">
        <v>-16376</v>
      </c>
      <c r="E359" s="46">
        <f>C359+D359</f>
        <v>1000</v>
      </c>
      <c r="F359" s="19">
        <v>1000</v>
      </c>
      <c r="G359" s="46">
        <f>F359</f>
        <v>1000</v>
      </c>
      <c r="H359" s="46">
        <f>E359-G359</f>
        <v>0</v>
      </c>
    </row>
    <row r="360" spans="1:8" x14ac:dyDescent="0.25">
      <c r="A360" s="14">
        <v>44103</v>
      </c>
      <c r="B360" s="63" t="s">
        <v>181</v>
      </c>
      <c r="C360" s="46">
        <v>130746.67</v>
      </c>
      <c r="D360" s="46">
        <v>-119146.67</v>
      </c>
      <c r="E360" s="46">
        <f>C360+D360</f>
        <v>11600</v>
      </c>
      <c r="F360" s="19">
        <v>11600</v>
      </c>
      <c r="G360" s="46">
        <f>F360</f>
        <v>11600</v>
      </c>
      <c r="H360" s="46">
        <f t="shared" ref="H360:H361" si="152">E360-G360</f>
        <v>0</v>
      </c>
    </row>
    <row r="361" spans="1:8" x14ac:dyDescent="0.25">
      <c r="A361" s="14">
        <v>44300</v>
      </c>
      <c r="B361" s="63" t="s">
        <v>183</v>
      </c>
      <c r="C361" s="16">
        <v>882358</v>
      </c>
      <c r="D361" s="16">
        <v>-188214.5</v>
      </c>
      <c r="E361" s="46">
        <f>C361+D361</f>
        <v>694143.5</v>
      </c>
      <c r="F361" s="19">
        <v>694143.5</v>
      </c>
      <c r="G361" s="46">
        <f>F361</f>
        <v>694143.5</v>
      </c>
      <c r="H361" s="46">
        <f t="shared" si="152"/>
        <v>0</v>
      </c>
    </row>
    <row r="362" spans="1:8" x14ac:dyDescent="0.25">
      <c r="A362" s="14">
        <v>44600</v>
      </c>
      <c r="B362" s="62" t="s">
        <v>187</v>
      </c>
      <c r="C362" s="16">
        <f t="shared" ref="C362:H362" si="153">C363+C364+C365+C366+C367</f>
        <v>1865126.47</v>
      </c>
      <c r="D362" s="16">
        <f t="shared" si="153"/>
        <v>167142.66999999998</v>
      </c>
      <c r="E362" s="16">
        <f t="shared" si="153"/>
        <v>2032269.14</v>
      </c>
      <c r="F362" s="28">
        <f t="shared" si="153"/>
        <v>2032269.1400000001</v>
      </c>
      <c r="G362" s="16">
        <f t="shared" si="153"/>
        <v>2032269.1400000001</v>
      </c>
      <c r="H362" s="16">
        <f t="shared" si="153"/>
        <v>0</v>
      </c>
    </row>
    <row r="363" spans="1:8" x14ac:dyDescent="0.25">
      <c r="A363" s="14">
        <v>44601</v>
      </c>
      <c r="B363" s="63" t="s">
        <v>188</v>
      </c>
      <c r="C363" s="46">
        <v>1247876</v>
      </c>
      <c r="D363" s="46">
        <v>-128066.58</v>
      </c>
      <c r="E363" s="46">
        <f>C363+D363</f>
        <v>1119809.42</v>
      </c>
      <c r="F363" s="19">
        <v>1119809.42</v>
      </c>
      <c r="G363" s="46">
        <f>F363</f>
        <v>1119809.42</v>
      </c>
      <c r="H363" s="46">
        <f>E363-G363</f>
        <v>0</v>
      </c>
    </row>
    <row r="364" spans="1:8" x14ac:dyDescent="0.25">
      <c r="A364" s="14">
        <v>44602</v>
      </c>
      <c r="B364" s="63" t="s">
        <v>189</v>
      </c>
      <c r="C364" s="46">
        <v>158053.74</v>
      </c>
      <c r="D364" s="46">
        <v>62333.06</v>
      </c>
      <c r="E364" s="46">
        <f>C364+D364</f>
        <v>220386.8</v>
      </c>
      <c r="F364" s="19">
        <v>220386.8</v>
      </c>
      <c r="G364" s="46">
        <f>F364</f>
        <v>220386.8</v>
      </c>
      <c r="H364" s="46">
        <f t="shared" ref="H364:H367" si="154">E364-G364</f>
        <v>0</v>
      </c>
    </row>
    <row r="365" spans="1:8" x14ac:dyDescent="0.25">
      <c r="A365" s="14">
        <v>44603</v>
      </c>
      <c r="B365" s="63" t="s">
        <v>190</v>
      </c>
      <c r="C365" s="46">
        <v>414448.79</v>
      </c>
      <c r="D365" s="46">
        <v>223624.13</v>
      </c>
      <c r="E365" s="46">
        <f>C365+D365</f>
        <v>638072.91999999993</v>
      </c>
      <c r="F365" s="19">
        <v>638072.92000000004</v>
      </c>
      <c r="G365" s="46">
        <f>F365</f>
        <v>638072.92000000004</v>
      </c>
      <c r="H365" s="46">
        <f t="shared" si="154"/>
        <v>0</v>
      </c>
    </row>
    <row r="366" spans="1:8" x14ac:dyDescent="0.25">
      <c r="A366" s="14">
        <v>44604</v>
      </c>
      <c r="B366" s="63" t="s">
        <v>191</v>
      </c>
      <c r="C366" s="46">
        <v>2200</v>
      </c>
      <c r="D366" s="46">
        <v>-2200</v>
      </c>
      <c r="E366" s="46">
        <f>C366+D366</f>
        <v>0</v>
      </c>
      <c r="F366" s="19">
        <v>0</v>
      </c>
      <c r="G366" s="46">
        <f>F366</f>
        <v>0</v>
      </c>
      <c r="H366" s="46">
        <f t="shared" si="154"/>
        <v>0</v>
      </c>
    </row>
    <row r="367" spans="1:8" x14ac:dyDescent="0.25">
      <c r="A367" s="14">
        <v>44605</v>
      </c>
      <c r="B367" s="63" t="s">
        <v>192</v>
      </c>
      <c r="C367" s="46">
        <v>42547.94</v>
      </c>
      <c r="D367" s="46">
        <v>11452.06</v>
      </c>
      <c r="E367" s="46">
        <f>C367+D367</f>
        <v>54000</v>
      </c>
      <c r="F367" s="19">
        <v>54000</v>
      </c>
      <c r="G367" s="46">
        <f>F367</f>
        <v>54000</v>
      </c>
      <c r="H367" s="46">
        <f t="shared" si="154"/>
        <v>0</v>
      </c>
    </row>
    <row r="368" spans="1:8" x14ac:dyDescent="0.25">
      <c r="A368" s="14">
        <v>4500</v>
      </c>
      <c r="B368" s="62" t="s">
        <v>198</v>
      </c>
      <c r="C368" s="16">
        <f t="shared" ref="C368:H368" si="155">C369</f>
        <v>0</v>
      </c>
      <c r="D368" s="16">
        <f t="shared" si="155"/>
        <v>0</v>
      </c>
      <c r="E368" s="16">
        <f t="shared" si="155"/>
        <v>0</v>
      </c>
      <c r="F368" s="28">
        <f t="shared" si="155"/>
        <v>0</v>
      </c>
      <c r="G368" s="16">
        <f t="shared" si="155"/>
        <v>0</v>
      </c>
      <c r="H368" s="16">
        <f t="shared" si="155"/>
        <v>0</v>
      </c>
    </row>
    <row r="369" spans="1:8" x14ac:dyDescent="0.25">
      <c r="A369" s="14">
        <v>45200</v>
      </c>
      <c r="B369" s="63" t="s">
        <v>199</v>
      </c>
      <c r="C369" s="46">
        <v>0</v>
      </c>
      <c r="D369" s="46">
        <v>0</v>
      </c>
      <c r="E369" s="46">
        <f>C369+D369</f>
        <v>0</v>
      </c>
      <c r="F369" s="19">
        <v>0</v>
      </c>
      <c r="G369" s="46">
        <f>F369</f>
        <v>0</v>
      </c>
      <c r="H369" s="46">
        <f>E369-G369</f>
        <v>0</v>
      </c>
    </row>
    <row r="370" spans="1:8" x14ac:dyDescent="0.25">
      <c r="A370" s="32"/>
      <c r="B370" s="49" t="s">
        <v>67</v>
      </c>
      <c r="C370" s="34">
        <f t="shared" ref="C370:H370" si="156">C371</f>
        <v>325664.21999999997</v>
      </c>
      <c r="D370" s="34">
        <f t="shared" si="156"/>
        <v>107803.08</v>
      </c>
      <c r="E370" s="34">
        <f t="shared" si="156"/>
        <v>433467.30000000005</v>
      </c>
      <c r="F370" s="34">
        <f t="shared" si="156"/>
        <v>433467.3</v>
      </c>
      <c r="G370" s="34">
        <f t="shared" si="156"/>
        <v>433467.3</v>
      </c>
      <c r="H370" s="34">
        <f t="shared" si="156"/>
        <v>-3.637978807091713E-12</v>
      </c>
    </row>
    <row r="371" spans="1:8" x14ac:dyDescent="0.25">
      <c r="A371" s="14">
        <v>4400</v>
      </c>
      <c r="B371" s="62" t="s">
        <v>177</v>
      </c>
      <c r="C371" s="16">
        <f t="shared" ref="C371:H371" si="157">C372+C375+C376+C377</f>
        <v>325664.21999999997</v>
      </c>
      <c r="D371" s="16">
        <f t="shared" si="157"/>
        <v>107803.08</v>
      </c>
      <c r="E371" s="16">
        <f t="shared" si="157"/>
        <v>433467.30000000005</v>
      </c>
      <c r="F371" s="28">
        <f t="shared" si="157"/>
        <v>433467.3</v>
      </c>
      <c r="G371" s="16">
        <f t="shared" si="157"/>
        <v>433467.3</v>
      </c>
      <c r="H371" s="16">
        <f t="shared" si="157"/>
        <v>-3.637978807091713E-12</v>
      </c>
    </row>
    <row r="372" spans="1:8" x14ac:dyDescent="0.25">
      <c r="A372" s="14">
        <v>44100</v>
      </c>
      <c r="B372" s="62" t="s">
        <v>178</v>
      </c>
      <c r="C372" s="16">
        <f t="shared" ref="C372:H372" si="158">C373+C374+C375</f>
        <v>43248.81</v>
      </c>
      <c r="D372" s="16">
        <f t="shared" si="158"/>
        <v>-23210.61</v>
      </c>
      <c r="E372" s="16">
        <f t="shared" si="158"/>
        <v>20038.199999999997</v>
      </c>
      <c r="F372" s="28">
        <f t="shared" si="158"/>
        <v>20038.2</v>
      </c>
      <c r="G372" s="16">
        <f t="shared" si="158"/>
        <v>20038.2</v>
      </c>
      <c r="H372" s="16">
        <f t="shared" si="158"/>
        <v>-3.637978807091713E-12</v>
      </c>
    </row>
    <row r="373" spans="1:8" x14ac:dyDescent="0.25">
      <c r="A373" s="14">
        <v>44102</v>
      </c>
      <c r="B373" s="64" t="s">
        <v>180</v>
      </c>
      <c r="C373" s="46">
        <v>32803.81</v>
      </c>
      <c r="D373" s="46">
        <v>-28965.81</v>
      </c>
      <c r="E373" s="46">
        <f>C373+D373</f>
        <v>3837.9999999999964</v>
      </c>
      <c r="F373" s="19">
        <v>3838</v>
      </c>
      <c r="G373" s="46">
        <f>F373</f>
        <v>3838</v>
      </c>
      <c r="H373" s="46">
        <f>E373-G373</f>
        <v>-3.637978807091713E-12</v>
      </c>
    </row>
    <row r="374" spans="1:8" x14ac:dyDescent="0.25">
      <c r="A374" s="14">
        <v>44103</v>
      </c>
      <c r="B374" s="63" t="s">
        <v>181</v>
      </c>
      <c r="C374" s="46">
        <v>10445</v>
      </c>
      <c r="D374" s="46">
        <v>5755.2</v>
      </c>
      <c r="E374" s="46">
        <f>C374+D374</f>
        <v>16200.2</v>
      </c>
      <c r="F374" s="19">
        <v>16200.2</v>
      </c>
      <c r="G374" s="46">
        <f>F374</f>
        <v>16200.2</v>
      </c>
      <c r="H374" s="46">
        <f>E374-G374</f>
        <v>0</v>
      </c>
    </row>
    <row r="375" spans="1:8" x14ac:dyDescent="0.25">
      <c r="A375" s="14">
        <v>44200</v>
      </c>
      <c r="B375" s="63" t="s">
        <v>200</v>
      </c>
      <c r="C375" s="46">
        <v>0</v>
      </c>
      <c r="D375" s="46">
        <v>0</v>
      </c>
      <c r="E375" s="46">
        <f>C375+D375</f>
        <v>0</v>
      </c>
      <c r="F375" s="19">
        <v>0</v>
      </c>
      <c r="G375" s="46">
        <f>F375</f>
        <v>0</v>
      </c>
      <c r="H375" s="46">
        <f>E375-G375</f>
        <v>0</v>
      </c>
    </row>
    <row r="376" spans="1:8" x14ac:dyDescent="0.25">
      <c r="A376" s="14">
        <v>44300</v>
      </c>
      <c r="B376" s="63" t="s">
        <v>183</v>
      </c>
      <c r="C376" s="16">
        <v>28581.78</v>
      </c>
      <c r="D376" s="16">
        <v>54410.22</v>
      </c>
      <c r="E376" s="16">
        <f>C376+D376</f>
        <v>82992</v>
      </c>
      <c r="F376" s="28">
        <v>82992</v>
      </c>
      <c r="G376" s="16">
        <f>F376</f>
        <v>82992</v>
      </c>
      <c r="H376" s="16">
        <f>E376-G376</f>
        <v>0</v>
      </c>
    </row>
    <row r="377" spans="1:8" x14ac:dyDescent="0.25">
      <c r="A377" s="14">
        <v>44600</v>
      </c>
      <c r="B377" s="62" t="s">
        <v>187</v>
      </c>
      <c r="C377" s="16">
        <f t="shared" ref="C377:H377" si="159">C378+C379+C380+C381+C382</f>
        <v>253833.63</v>
      </c>
      <c r="D377" s="16">
        <f t="shared" si="159"/>
        <v>76603.47</v>
      </c>
      <c r="E377" s="16">
        <f t="shared" si="159"/>
        <v>330437.10000000003</v>
      </c>
      <c r="F377" s="28">
        <f t="shared" si="159"/>
        <v>330437.09999999998</v>
      </c>
      <c r="G377" s="16">
        <f t="shared" si="159"/>
        <v>330437.09999999998</v>
      </c>
      <c r="H377" s="16">
        <f t="shared" si="159"/>
        <v>0</v>
      </c>
    </row>
    <row r="378" spans="1:8" x14ac:dyDescent="0.25">
      <c r="A378" s="14">
        <v>44601</v>
      </c>
      <c r="B378" s="63" t="s">
        <v>188</v>
      </c>
      <c r="C378" s="46">
        <v>0</v>
      </c>
      <c r="D378" s="46">
        <v>3008.7</v>
      </c>
      <c r="E378" s="46">
        <f>C378+D378</f>
        <v>3008.7</v>
      </c>
      <c r="F378" s="19">
        <v>3008.7</v>
      </c>
      <c r="G378" s="46">
        <f>F378</f>
        <v>3008.7</v>
      </c>
      <c r="H378" s="46">
        <f>E378-G378</f>
        <v>0</v>
      </c>
    </row>
    <row r="379" spans="1:8" x14ac:dyDescent="0.25">
      <c r="A379" s="14">
        <v>44602</v>
      </c>
      <c r="B379" s="63" t="s">
        <v>189</v>
      </c>
      <c r="C379" s="46">
        <v>42820.77</v>
      </c>
      <c r="D379" s="46">
        <v>26379.23</v>
      </c>
      <c r="E379" s="46">
        <f>C379+D379</f>
        <v>69200</v>
      </c>
      <c r="F379" s="19">
        <v>69200</v>
      </c>
      <c r="G379" s="46">
        <f>F379</f>
        <v>69200</v>
      </c>
      <c r="H379" s="46">
        <f>E379-G379</f>
        <v>0</v>
      </c>
    </row>
    <row r="380" spans="1:8" x14ac:dyDescent="0.25">
      <c r="A380" s="14">
        <v>44603</v>
      </c>
      <c r="B380" s="63" t="s">
        <v>190</v>
      </c>
      <c r="C380" s="46">
        <v>199464.42</v>
      </c>
      <c r="D380" s="46">
        <v>43023.98</v>
      </c>
      <c r="E380" s="46">
        <f>C380+D380</f>
        <v>242488.40000000002</v>
      </c>
      <c r="F380" s="19">
        <v>242488.4</v>
      </c>
      <c r="G380" s="46">
        <f>F380</f>
        <v>242488.4</v>
      </c>
      <c r="H380" s="46">
        <f>E380-G380</f>
        <v>0</v>
      </c>
    </row>
    <row r="381" spans="1:8" x14ac:dyDescent="0.25">
      <c r="A381" s="14">
        <v>44604</v>
      </c>
      <c r="B381" s="63" t="s">
        <v>191</v>
      </c>
      <c r="C381" s="46">
        <v>0</v>
      </c>
      <c r="D381" s="46">
        <v>15740</v>
      </c>
      <c r="E381" s="46">
        <f>C381+D381</f>
        <v>15740</v>
      </c>
      <c r="F381" s="19">
        <v>15740</v>
      </c>
      <c r="G381" s="46">
        <f>F381</f>
        <v>15740</v>
      </c>
      <c r="H381" s="46">
        <f>E381-G381</f>
        <v>0</v>
      </c>
    </row>
    <row r="382" spans="1:8" x14ac:dyDescent="0.25">
      <c r="A382" s="14">
        <v>44605</v>
      </c>
      <c r="B382" s="63" t="s">
        <v>192</v>
      </c>
      <c r="C382" s="46">
        <v>11548.44</v>
      </c>
      <c r="D382" s="46">
        <v>-11548.44</v>
      </c>
      <c r="E382" s="46">
        <f>C382+D382</f>
        <v>0</v>
      </c>
      <c r="F382" s="19">
        <v>0</v>
      </c>
      <c r="G382" s="46">
        <f>F382</f>
        <v>0</v>
      </c>
      <c r="H382" s="46">
        <f>E382-G382</f>
        <v>0</v>
      </c>
    </row>
    <row r="383" spans="1:8" x14ac:dyDescent="0.25">
      <c r="A383" s="38">
        <v>5000</v>
      </c>
      <c r="B383" s="47" t="s">
        <v>201</v>
      </c>
      <c r="C383" s="48">
        <f t="shared" ref="C383:H383" si="160">C384+C395+C405+C413+C391+C398</f>
        <v>0</v>
      </c>
      <c r="D383" s="48">
        <f t="shared" si="160"/>
        <v>304062.48</v>
      </c>
      <c r="E383" s="48">
        <f t="shared" si="160"/>
        <v>304062.48</v>
      </c>
      <c r="F383" s="40">
        <f>F384+F395+F405+F413+F391+F398</f>
        <v>304062.48</v>
      </c>
      <c r="G383" s="48">
        <f t="shared" si="160"/>
        <v>304062.48</v>
      </c>
      <c r="H383" s="48">
        <f t="shared" si="160"/>
        <v>0</v>
      </c>
    </row>
    <row r="384" spans="1:8" x14ac:dyDescent="0.25">
      <c r="A384" s="32"/>
      <c r="B384" s="49" t="s">
        <v>13</v>
      </c>
      <c r="C384" s="34">
        <f t="shared" ref="C384:H384" si="161">C385+C389</f>
        <v>0</v>
      </c>
      <c r="D384" s="34">
        <f t="shared" si="161"/>
        <v>141464.5</v>
      </c>
      <c r="E384" s="34">
        <f t="shared" si="161"/>
        <v>141464.5</v>
      </c>
      <c r="F384" s="34">
        <f t="shared" si="161"/>
        <v>141464.5</v>
      </c>
      <c r="G384" s="34">
        <f t="shared" si="161"/>
        <v>141464.5</v>
      </c>
      <c r="H384" s="34">
        <f t="shared" si="161"/>
        <v>0</v>
      </c>
    </row>
    <row r="385" spans="1:8" x14ac:dyDescent="0.25">
      <c r="A385" s="14">
        <v>5100</v>
      </c>
      <c r="B385" s="15" t="s">
        <v>202</v>
      </c>
      <c r="C385" s="16">
        <f t="shared" ref="C385:H385" si="162">C386+C387+C388</f>
        <v>0</v>
      </c>
      <c r="D385" s="16">
        <f t="shared" si="162"/>
        <v>21464.5</v>
      </c>
      <c r="E385" s="16">
        <f t="shared" si="162"/>
        <v>21464.5</v>
      </c>
      <c r="F385" s="28">
        <f t="shared" si="162"/>
        <v>21464.5</v>
      </c>
      <c r="G385" s="16">
        <f t="shared" si="162"/>
        <v>21464.5</v>
      </c>
      <c r="H385" s="16">
        <f t="shared" si="162"/>
        <v>0</v>
      </c>
    </row>
    <row r="386" spans="1:8" x14ac:dyDescent="0.25">
      <c r="A386" s="14">
        <v>51100</v>
      </c>
      <c r="B386" s="45" t="s">
        <v>203</v>
      </c>
      <c r="C386" s="46">
        <v>0</v>
      </c>
      <c r="D386" s="46">
        <v>21464.5</v>
      </c>
      <c r="E386" s="46">
        <f>D386+C386</f>
        <v>21464.5</v>
      </c>
      <c r="F386" s="19">
        <v>21464.5</v>
      </c>
      <c r="G386" s="46">
        <f>F386</f>
        <v>21464.5</v>
      </c>
      <c r="H386" s="46">
        <f>E386-F386</f>
        <v>0</v>
      </c>
    </row>
    <row r="387" spans="1:8" x14ac:dyDescent="0.25">
      <c r="A387" s="14">
        <v>51500</v>
      </c>
      <c r="B387" s="45" t="s">
        <v>204</v>
      </c>
      <c r="C387" s="46">
        <v>0</v>
      </c>
      <c r="D387" s="46">
        <v>0</v>
      </c>
      <c r="E387" s="46">
        <v>0</v>
      </c>
      <c r="F387" s="19">
        <v>0</v>
      </c>
      <c r="G387" s="46">
        <v>0</v>
      </c>
      <c r="H387" s="46">
        <f>H388</f>
        <v>0</v>
      </c>
    </row>
    <row r="388" spans="1:8" x14ac:dyDescent="0.25">
      <c r="A388" s="14">
        <v>51900</v>
      </c>
      <c r="B388" s="45" t="s">
        <v>205</v>
      </c>
      <c r="C388" s="46">
        <v>0</v>
      </c>
      <c r="D388" s="46">
        <v>0</v>
      </c>
      <c r="E388" s="46">
        <v>0</v>
      </c>
      <c r="F388" s="19">
        <v>0</v>
      </c>
      <c r="G388" s="46">
        <v>0</v>
      </c>
      <c r="H388" s="46">
        <f>H389</f>
        <v>0</v>
      </c>
    </row>
    <row r="389" spans="1:8" x14ac:dyDescent="0.25">
      <c r="A389" s="14">
        <v>5400</v>
      </c>
      <c r="B389" s="15" t="s">
        <v>206</v>
      </c>
      <c r="C389" s="16">
        <f>C390</f>
        <v>0</v>
      </c>
      <c r="D389" s="16">
        <f>D390</f>
        <v>120000</v>
      </c>
      <c r="E389" s="16">
        <f>E390</f>
        <v>120000</v>
      </c>
      <c r="F389" s="28">
        <f>F390</f>
        <v>120000</v>
      </c>
      <c r="G389" s="16">
        <f>G390</f>
        <v>120000</v>
      </c>
      <c r="H389" s="16">
        <f>H390</f>
        <v>0</v>
      </c>
    </row>
    <row r="390" spans="1:8" x14ac:dyDescent="0.25">
      <c r="A390" s="14">
        <v>54100</v>
      </c>
      <c r="B390" s="45" t="s">
        <v>207</v>
      </c>
      <c r="C390" s="46">
        <v>0</v>
      </c>
      <c r="D390" s="46">
        <v>120000</v>
      </c>
      <c r="E390" s="46">
        <f>C390+D390</f>
        <v>120000</v>
      </c>
      <c r="F390" s="19">
        <v>120000</v>
      </c>
      <c r="G390" s="46">
        <f>F390</f>
        <v>120000</v>
      </c>
      <c r="H390" s="46">
        <f>E390-G390</f>
        <v>0</v>
      </c>
    </row>
    <row r="391" spans="1:8" x14ac:dyDescent="0.25">
      <c r="A391" s="32"/>
      <c r="B391" s="49" t="s">
        <v>208</v>
      </c>
      <c r="C391" s="34">
        <f>C392</f>
        <v>0</v>
      </c>
      <c r="D391" s="34">
        <f t="shared" ref="D391:H393" si="163">D392</f>
        <v>27000</v>
      </c>
      <c r="E391" s="34">
        <f t="shared" si="163"/>
        <v>27000</v>
      </c>
      <c r="F391" s="34">
        <f t="shared" si="163"/>
        <v>27000</v>
      </c>
      <c r="G391" s="34">
        <f t="shared" si="163"/>
        <v>27000</v>
      </c>
      <c r="H391" s="34">
        <f t="shared" si="163"/>
        <v>0</v>
      </c>
    </row>
    <row r="392" spans="1:8" x14ac:dyDescent="0.25">
      <c r="A392" s="14">
        <v>5800</v>
      </c>
      <c r="B392" s="65" t="s">
        <v>209</v>
      </c>
      <c r="C392" s="46">
        <f>C393</f>
        <v>0</v>
      </c>
      <c r="D392" s="46">
        <f t="shared" si="163"/>
        <v>27000</v>
      </c>
      <c r="E392" s="46">
        <f t="shared" si="163"/>
        <v>27000</v>
      </c>
      <c r="F392" s="19">
        <f t="shared" si="163"/>
        <v>27000</v>
      </c>
      <c r="G392" s="46">
        <f t="shared" si="163"/>
        <v>27000</v>
      </c>
      <c r="H392" s="46">
        <f t="shared" si="163"/>
        <v>0</v>
      </c>
    </row>
    <row r="393" spans="1:8" x14ac:dyDescent="0.25">
      <c r="A393" s="14">
        <v>5100</v>
      </c>
      <c r="B393" s="15" t="s">
        <v>202</v>
      </c>
      <c r="C393" s="46">
        <f>C394</f>
        <v>0</v>
      </c>
      <c r="D393" s="46">
        <f t="shared" si="163"/>
        <v>27000</v>
      </c>
      <c r="E393" s="46">
        <f t="shared" si="163"/>
        <v>27000</v>
      </c>
      <c r="F393" s="19">
        <f t="shared" si="163"/>
        <v>27000</v>
      </c>
      <c r="G393" s="46">
        <f t="shared" si="163"/>
        <v>27000</v>
      </c>
      <c r="H393" s="46">
        <f t="shared" si="163"/>
        <v>0</v>
      </c>
    </row>
    <row r="394" spans="1:8" x14ac:dyDescent="0.25">
      <c r="A394" s="14">
        <v>51100</v>
      </c>
      <c r="B394" s="45" t="s">
        <v>203</v>
      </c>
      <c r="C394" s="46">
        <v>0</v>
      </c>
      <c r="D394" s="46">
        <v>27000</v>
      </c>
      <c r="E394" s="46">
        <f>C394+D394</f>
        <v>27000</v>
      </c>
      <c r="F394" s="19">
        <v>27000</v>
      </c>
      <c r="G394" s="46">
        <f>F394</f>
        <v>27000</v>
      </c>
      <c r="H394" s="46">
        <f>E394-G394</f>
        <v>0</v>
      </c>
    </row>
    <row r="395" spans="1:8" x14ac:dyDescent="0.25">
      <c r="A395" s="32"/>
      <c r="B395" s="49" t="s">
        <v>210</v>
      </c>
      <c r="C395" s="34">
        <f t="shared" ref="C395:H396" si="164">C396</f>
        <v>0</v>
      </c>
      <c r="D395" s="34">
        <f t="shared" si="164"/>
        <v>0</v>
      </c>
      <c r="E395" s="34">
        <f t="shared" si="164"/>
        <v>0</v>
      </c>
      <c r="F395" s="34">
        <f t="shared" si="164"/>
        <v>0</v>
      </c>
      <c r="G395" s="34">
        <f t="shared" si="164"/>
        <v>0</v>
      </c>
      <c r="H395" s="34">
        <f t="shared" si="164"/>
        <v>0</v>
      </c>
    </row>
    <row r="396" spans="1:8" x14ac:dyDescent="0.25">
      <c r="A396" s="14">
        <v>5100</v>
      </c>
      <c r="B396" s="15" t="s">
        <v>202</v>
      </c>
      <c r="C396" s="16">
        <f t="shared" si="164"/>
        <v>0</v>
      </c>
      <c r="D396" s="16">
        <f t="shared" si="164"/>
        <v>0</v>
      </c>
      <c r="E396" s="16">
        <f t="shared" si="164"/>
        <v>0</v>
      </c>
      <c r="F396" s="28">
        <f t="shared" si="164"/>
        <v>0</v>
      </c>
      <c r="G396" s="16">
        <f t="shared" si="164"/>
        <v>0</v>
      </c>
      <c r="H396" s="16">
        <f t="shared" si="164"/>
        <v>0</v>
      </c>
    </row>
    <row r="397" spans="1:8" x14ac:dyDescent="0.25">
      <c r="A397" s="14">
        <v>51500</v>
      </c>
      <c r="B397" s="45" t="s">
        <v>204</v>
      </c>
      <c r="C397" s="46">
        <v>0</v>
      </c>
      <c r="D397" s="46">
        <v>0</v>
      </c>
      <c r="E397" s="46">
        <f>C397+D397</f>
        <v>0</v>
      </c>
      <c r="F397" s="19">
        <v>0</v>
      </c>
      <c r="G397" s="46">
        <f>F397</f>
        <v>0</v>
      </c>
      <c r="H397" s="46">
        <f>E397-G397</f>
        <v>0</v>
      </c>
    </row>
    <row r="398" spans="1:8" x14ac:dyDescent="0.25">
      <c r="A398" s="32"/>
      <c r="B398" s="49" t="s">
        <v>60</v>
      </c>
      <c r="C398" s="34">
        <f t="shared" ref="C398:H398" si="165">C399+C402</f>
        <v>0</v>
      </c>
      <c r="D398" s="34">
        <f t="shared" si="165"/>
        <v>115000</v>
      </c>
      <c r="E398" s="34">
        <f t="shared" si="165"/>
        <v>115000</v>
      </c>
      <c r="F398" s="34">
        <f t="shared" si="165"/>
        <v>115000</v>
      </c>
      <c r="G398" s="34">
        <f t="shared" si="165"/>
        <v>115000</v>
      </c>
      <c r="H398" s="34">
        <f t="shared" si="165"/>
        <v>0</v>
      </c>
    </row>
    <row r="399" spans="1:8" x14ac:dyDescent="0.25">
      <c r="A399" s="14">
        <v>5100</v>
      </c>
      <c r="B399" s="15" t="s">
        <v>202</v>
      </c>
      <c r="C399" s="16">
        <f t="shared" ref="C399:H399" si="166">C400+C401</f>
        <v>0</v>
      </c>
      <c r="D399" s="16">
        <f t="shared" si="166"/>
        <v>0</v>
      </c>
      <c r="E399" s="16">
        <f t="shared" si="166"/>
        <v>0</v>
      </c>
      <c r="F399" s="28">
        <f t="shared" si="166"/>
        <v>0</v>
      </c>
      <c r="G399" s="16">
        <f t="shared" si="166"/>
        <v>0</v>
      </c>
      <c r="H399" s="16">
        <f t="shared" si="166"/>
        <v>0</v>
      </c>
    </row>
    <row r="400" spans="1:8" x14ac:dyDescent="0.25">
      <c r="A400" s="14">
        <v>51100</v>
      </c>
      <c r="B400" s="45" t="s">
        <v>203</v>
      </c>
      <c r="C400" s="46">
        <v>0</v>
      </c>
      <c r="D400" s="46">
        <v>0</v>
      </c>
      <c r="E400" s="46">
        <f>C400+D400</f>
        <v>0</v>
      </c>
      <c r="F400" s="19">
        <v>0</v>
      </c>
      <c r="G400" s="46">
        <f>F400</f>
        <v>0</v>
      </c>
      <c r="H400" s="46">
        <f>E400-G400</f>
        <v>0</v>
      </c>
    </row>
    <row r="401" spans="1:8" x14ac:dyDescent="0.25">
      <c r="A401" s="14">
        <v>51500</v>
      </c>
      <c r="B401" s="45" t="s">
        <v>204</v>
      </c>
      <c r="C401" s="46">
        <v>0</v>
      </c>
      <c r="D401" s="46">
        <v>0</v>
      </c>
      <c r="E401" s="46">
        <f>C401+D401</f>
        <v>0</v>
      </c>
      <c r="F401" s="19">
        <v>0</v>
      </c>
      <c r="G401" s="46">
        <f>F401</f>
        <v>0</v>
      </c>
      <c r="H401" s="46">
        <f>E401-G401</f>
        <v>0</v>
      </c>
    </row>
    <row r="402" spans="1:8" x14ac:dyDescent="0.25">
      <c r="A402" s="14">
        <v>5400</v>
      </c>
      <c r="B402" s="15" t="s">
        <v>206</v>
      </c>
      <c r="C402" s="66">
        <f t="shared" ref="C402:H403" si="167">C403</f>
        <v>0</v>
      </c>
      <c r="D402" s="66">
        <f t="shared" si="167"/>
        <v>115000</v>
      </c>
      <c r="E402" s="66">
        <f t="shared" si="167"/>
        <v>115000</v>
      </c>
      <c r="F402" s="67">
        <f t="shared" si="167"/>
        <v>115000</v>
      </c>
      <c r="G402" s="66">
        <f t="shared" si="167"/>
        <v>115000</v>
      </c>
      <c r="H402" s="66">
        <f t="shared" si="167"/>
        <v>0</v>
      </c>
    </row>
    <row r="403" spans="1:8" x14ac:dyDescent="0.25">
      <c r="A403" s="14">
        <v>54100</v>
      </c>
      <c r="B403" s="15" t="s">
        <v>211</v>
      </c>
      <c r="C403" s="16">
        <f>C404</f>
        <v>0</v>
      </c>
      <c r="D403" s="16">
        <f t="shared" si="167"/>
        <v>115000</v>
      </c>
      <c r="E403" s="16">
        <f t="shared" si="167"/>
        <v>115000</v>
      </c>
      <c r="F403" s="28">
        <f>F404</f>
        <v>115000</v>
      </c>
      <c r="G403" s="28">
        <f t="shared" si="167"/>
        <v>115000</v>
      </c>
      <c r="H403" s="28">
        <f t="shared" si="167"/>
        <v>0</v>
      </c>
    </row>
    <row r="404" spans="1:8" x14ac:dyDescent="0.25">
      <c r="A404" s="52">
        <v>54103</v>
      </c>
      <c r="B404" s="45" t="s">
        <v>212</v>
      </c>
      <c r="C404" s="46">
        <v>0</v>
      </c>
      <c r="D404" s="46">
        <v>115000</v>
      </c>
      <c r="E404" s="46">
        <f>D404+C404</f>
        <v>115000</v>
      </c>
      <c r="F404" s="19">
        <v>115000</v>
      </c>
      <c r="G404" s="46">
        <f>F404</f>
        <v>115000</v>
      </c>
      <c r="H404" s="46">
        <f>E404-G404</f>
        <v>0</v>
      </c>
    </row>
    <row r="405" spans="1:8" x14ac:dyDescent="0.25">
      <c r="A405" s="32"/>
      <c r="B405" s="49" t="s">
        <v>67</v>
      </c>
      <c r="C405" s="34">
        <f t="shared" ref="C405:H405" si="168">C406+C409+C411</f>
        <v>0</v>
      </c>
      <c r="D405" s="34">
        <f t="shared" si="168"/>
        <v>20597.98</v>
      </c>
      <c r="E405" s="34">
        <f t="shared" si="168"/>
        <v>20597.98</v>
      </c>
      <c r="F405" s="34">
        <f t="shared" si="168"/>
        <v>20597.98</v>
      </c>
      <c r="G405" s="34">
        <f t="shared" si="168"/>
        <v>20597.98</v>
      </c>
      <c r="H405" s="34">
        <f t="shared" si="168"/>
        <v>0</v>
      </c>
    </row>
    <row r="406" spans="1:8" ht="15.75" customHeight="1" x14ac:dyDescent="0.25">
      <c r="A406" s="14">
        <v>5100</v>
      </c>
      <c r="B406" s="15" t="s">
        <v>202</v>
      </c>
      <c r="C406" s="16">
        <f t="shared" ref="C406:H406" si="169">C408+C407</f>
        <v>0</v>
      </c>
      <c r="D406" s="16">
        <f t="shared" si="169"/>
        <v>20597.98</v>
      </c>
      <c r="E406" s="16">
        <f t="shared" si="169"/>
        <v>20597.98</v>
      </c>
      <c r="F406" s="28">
        <f t="shared" si="169"/>
        <v>20597.98</v>
      </c>
      <c r="G406" s="16">
        <f t="shared" si="169"/>
        <v>20597.98</v>
      </c>
      <c r="H406" s="16">
        <f t="shared" si="169"/>
        <v>0</v>
      </c>
    </row>
    <row r="407" spans="1:8" x14ac:dyDescent="0.25">
      <c r="A407" s="14">
        <v>51100</v>
      </c>
      <c r="B407" s="45" t="s">
        <v>203</v>
      </c>
      <c r="C407" s="46">
        <v>0</v>
      </c>
      <c r="D407" s="46">
        <v>12597.98</v>
      </c>
      <c r="E407" s="46">
        <f>C407+D407</f>
        <v>12597.98</v>
      </c>
      <c r="F407" s="19">
        <v>12597.98</v>
      </c>
      <c r="G407" s="46">
        <f>F407</f>
        <v>12597.98</v>
      </c>
      <c r="H407" s="46">
        <f>E407-G407</f>
        <v>0</v>
      </c>
    </row>
    <row r="408" spans="1:8" x14ac:dyDescent="0.25">
      <c r="A408" s="14">
        <v>51500</v>
      </c>
      <c r="B408" s="45" t="s">
        <v>204</v>
      </c>
      <c r="C408" s="46">
        <v>0</v>
      </c>
      <c r="D408" s="46">
        <v>8000</v>
      </c>
      <c r="E408" s="46">
        <f>C408+D408</f>
        <v>8000</v>
      </c>
      <c r="F408" s="19">
        <v>8000</v>
      </c>
      <c r="G408" s="46">
        <f>F408</f>
        <v>8000</v>
      </c>
      <c r="H408" s="46">
        <f>E408-G408</f>
        <v>0</v>
      </c>
    </row>
    <row r="409" spans="1:8" x14ac:dyDescent="0.25">
      <c r="A409" s="14">
        <v>5400</v>
      </c>
      <c r="B409" s="15" t="s">
        <v>206</v>
      </c>
      <c r="C409" s="16">
        <f>C410</f>
        <v>0</v>
      </c>
      <c r="D409" s="16">
        <f t="shared" ref="D409:H411" si="170">D410</f>
        <v>0</v>
      </c>
      <c r="E409" s="16">
        <f t="shared" si="170"/>
        <v>0</v>
      </c>
      <c r="F409" s="28">
        <f t="shared" si="170"/>
        <v>0</v>
      </c>
      <c r="G409" s="16">
        <f t="shared" si="170"/>
        <v>0</v>
      </c>
      <c r="H409" s="16">
        <f t="shared" si="170"/>
        <v>0</v>
      </c>
    </row>
    <row r="410" spans="1:8" x14ac:dyDescent="0.25">
      <c r="A410" s="14">
        <v>54100</v>
      </c>
      <c r="B410" s="45" t="s">
        <v>207</v>
      </c>
      <c r="C410" s="46">
        <v>0</v>
      </c>
      <c r="D410" s="46"/>
      <c r="E410" s="46">
        <v>0</v>
      </c>
      <c r="F410" s="19">
        <v>0</v>
      </c>
      <c r="G410" s="46">
        <f>E410+F410</f>
        <v>0</v>
      </c>
      <c r="H410" s="46">
        <f t="shared" si="170"/>
        <v>0</v>
      </c>
    </row>
    <row r="411" spans="1:8" x14ac:dyDescent="0.25">
      <c r="A411" s="14">
        <v>5900</v>
      </c>
      <c r="B411" s="15" t="s">
        <v>213</v>
      </c>
      <c r="C411" s="16">
        <f>C412</f>
        <v>0</v>
      </c>
      <c r="D411" s="16">
        <f>D412</f>
        <v>0</v>
      </c>
      <c r="E411" s="16">
        <f>E412</f>
        <v>0</v>
      </c>
      <c r="F411" s="28">
        <f>F412</f>
        <v>0</v>
      </c>
      <c r="G411" s="16">
        <f>G412</f>
        <v>0</v>
      </c>
      <c r="H411" s="16">
        <f t="shared" si="170"/>
        <v>0</v>
      </c>
    </row>
    <row r="412" spans="1:8" x14ac:dyDescent="0.25">
      <c r="A412" s="14">
        <v>59100</v>
      </c>
      <c r="B412" s="45" t="s">
        <v>214</v>
      </c>
      <c r="C412" s="46">
        <v>0</v>
      </c>
      <c r="D412" s="46">
        <v>0</v>
      </c>
      <c r="E412" s="46">
        <f>C412+D412</f>
        <v>0</v>
      </c>
      <c r="F412" s="19">
        <v>0</v>
      </c>
      <c r="G412" s="46">
        <f>F412</f>
        <v>0</v>
      </c>
      <c r="H412" s="46">
        <f>E412-G412</f>
        <v>0</v>
      </c>
    </row>
    <row r="413" spans="1:8" x14ac:dyDescent="0.25">
      <c r="A413" s="32"/>
      <c r="B413" s="49" t="s">
        <v>65</v>
      </c>
      <c r="C413" s="34">
        <f t="shared" ref="C413:H413" si="171">C414+C417</f>
        <v>0</v>
      </c>
      <c r="D413" s="34">
        <f t="shared" si="171"/>
        <v>0</v>
      </c>
      <c r="E413" s="34">
        <f t="shared" si="171"/>
        <v>0</v>
      </c>
      <c r="F413" s="34">
        <f t="shared" si="171"/>
        <v>0</v>
      </c>
      <c r="G413" s="34">
        <f t="shared" si="171"/>
        <v>0</v>
      </c>
      <c r="H413" s="34">
        <f t="shared" si="171"/>
        <v>0</v>
      </c>
    </row>
    <row r="414" spans="1:8" x14ac:dyDescent="0.25">
      <c r="A414" s="14">
        <v>5100</v>
      </c>
      <c r="B414" s="15" t="s">
        <v>202</v>
      </c>
      <c r="C414" s="16">
        <f t="shared" ref="C414:H414" si="172">C415+C416</f>
        <v>0</v>
      </c>
      <c r="D414" s="16">
        <f t="shared" si="172"/>
        <v>0</v>
      </c>
      <c r="E414" s="16">
        <f t="shared" si="172"/>
        <v>0</v>
      </c>
      <c r="F414" s="28">
        <f t="shared" si="172"/>
        <v>0</v>
      </c>
      <c r="G414" s="16">
        <f t="shared" si="172"/>
        <v>0</v>
      </c>
      <c r="H414" s="16">
        <f t="shared" si="172"/>
        <v>0</v>
      </c>
    </row>
    <row r="415" spans="1:8" x14ac:dyDescent="0.25">
      <c r="A415" s="14">
        <v>51100</v>
      </c>
      <c r="B415" s="45" t="s">
        <v>203</v>
      </c>
      <c r="C415" s="46">
        <v>0</v>
      </c>
      <c r="D415" s="46">
        <v>0</v>
      </c>
      <c r="E415" s="46">
        <f>C415+D415</f>
        <v>0</v>
      </c>
      <c r="F415" s="19">
        <v>0</v>
      </c>
      <c r="G415" s="46">
        <f>F415</f>
        <v>0</v>
      </c>
      <c r="H415" s="46">
        <f>E415-G415</f>
        <v>0</v>
      </c>
    </row>
    <row r="416" spans="1:8" x14ac:dyDescent="0.25">
      <c r="A416" s="14">
        <v>51500</v>
      </c>
      <c r="B416" s="45" t="s">
        <v>204</v>
      </c>
      <c r="C416" s="46">
        <v>0</v>
      </c>
      <c r="D416" s="46">
        <v>0</v>
      </c>
      <c r="E416" s="46">
        <f>C416+D416</f>
        <v>0</v>
      </c>
      <c r="F416" s="19">
        <v>0</v>
      </c>
      <c r="G416" s="46">
        <f>F416</f>
        <v>0</v>
      </c>
      <c r="H416" s="46">
        <f>E416-G416</f>
        <v>0</v>
      </c>
    </row>
    <row r="417" spans="1:8" x14ac:dyDescent="0.25">
      <c r="A417" s="14">
        <v>5400</v>
      </c>
      <c r="B417" s="15" t="s">
        <v>206</v>
      </c>
      <c r="C417" s="66">
        <f>C418</f>
        <v>0</v>
      </c>
      <c r="D417" s="66">
        <f t="shared" ref="D417:H418" si="173">D418</f>
        <v>0</v>
      </c>
      <c r="E417" s="66">
        <f t="shared" si="173"/>
        <v>0</v>
      </c>
      <c r="F417" s="67">
        <f t="shared" si="173"/>
        <v>0</v>
      </c>
      <c r="G417" s="66">
        <f t="shared" si="173"/>
        <v>0</v>
      </c>
      <c r="H417" s="66">
        <f t="shared" si="173"/>
        <v>0</v>
      </c>
    </row>
    <row r="418" spans="1:8" x14ac:dyDescent="0.25">
      <c r="A418" s="14">
        <v>54100</v>
      </c>
      <c r="B418" s="15" t="s">
        <v>211</v>
      </c>
      <c r="C418" s="16">
        <f>C419</f>
        <v>0</v>
      </c>
      <c r="D418" s="16">
        <f t="shared" si="173"/>
        <v>0</v>
      </c>
      <c r="E418" s="16">
        <f t="shared" si="173"/>
        <v>0</v>
      </c>
      <c r="F418" s="28">
        <f t="shared" si="173"/>
        <v>0</v>
      </c>
      <c r="G418" s="16">
        <f t="shared" si="173"/>
        <v>0</v>
      </c>
      <c r="H418" s="16">
        <f t="shared" si="173"/>
        <v>0</v>
      </c>
    </row>
    <row r="419" spans="1:8" x14ac:dyDescent="0.25">
      <c r="A419" s="52">
        <v>54103</v>
      </c>
      <c r="B419" s="45" t="s">
        <v>212</v>
      </c>
      <c r="C419" s="46">
        <v>0</v>
      </c>
      <c r="D419" s="46">
        <v>0</v>
      </c>
      <c r="E419" s="46">
        <f>C419+D419</f>
        <v>0</v>
      </c>
      <c r="F419" s="19">
        <v>0</v>
      </c>
      <c r="G419" s="46">
        <f>F419</f>
        <v>0</v>
      </c>
      <c r="H419" s="46">
        <v>0</v>
      </c>
    </row>
    <row r="420" spans="1:8" x14ac:dyDescent="0.25">
      <c r="A420" s="38">
        <v>6000</v>
      </c>
      <c r="B420" s="47" t="s">
        <v>215</v>
      </c>
      <c r="C420" s="48">
        <f t="shared" ref="C420:H420" si="174">C434+C426+C460+C466+C421+C450+C466</f>
        <v>2673127.0000000005</v>
      </c>
      <c r="D420" s="48">
        <f t="shared" si="174"/>
        <v>1977999.98</v>
      </c>
      <c r="E420" s="48">
        <f t="shared" si="174"/>
        <v>17552761.609999999</v>
      </c>
      <c r="F420" s="48">
        <f t="shared" si="174"/>
        <v>11785885.09</v>
      </c>
      <c r="G420" s="48">
        <f t="shared" si="174"/>
        <v>11785885.09</v>
      </c>
      <c r="H420" s="48">
        <f t="shared" si="174"/>
        <v>5766876.5200000014</v>
      </c>
    </row>
    <row r="421" spans="1:8" x14ac:dyDescent="0.25">
      <c r="A421" s="14"/>
      <c r="B421" s="65" t="s">
        <v>13</v>
      </c>
      <c r="C421" s="16">
        <f t="shared" ref="C421:H421" si="175">C422</f>
        <v>0</v>
      </c>
      <c r="D421" s="16">
        <f t="shared" si="175"/>
        <v>0</v>
      </c>
      <c r="E421" s="16">
        <f t="shared" si="175"/>
        <v>0</v>
      </c>
      <c r="F421" s="28">
        <f t="shared" si="175"/>
        <v>0</v>
      </c>
      <c r="G421" s="16">
        <f t="shared" si="175"/>
        <v>0</v>
      </c>
      <c r="H421" s="16">
        <f t="shared" si="175"/>
        <v>0</v>
      </c>
    </row>
    <row r="422" spans="1:8" x14ac:dyDescent="0.25">
      <c r="A422" s="14">
        <v>6100</v>
      </c>
      <c r="B422" s="15" t="s">
        <v>216</v>
      </c>
      <c r="C422" s="16">
        <f>C424</f>
        <v>0</v>
      </c>
      <c r="D422" s="16">
        <f>D424</f>
        <v>0</v>
      </c>
      <c r="E422" s="16">
        <f>E424</f>
        <v>0</v>
      </c>
      <c r="F422" s="28">
        <f>F423+F424</f>
        <v>0</v>
      </c>
      <c r="G422" s="16">
        <f>G423+G424</f>
        <v>0</v>
      </c>
      <c r="H422" s="16">
        <f>H424</f>
        <v>0</v>
      </c>
    </row>
    <row r="423" spans="1:8" x14ac:dyDescent="0.25">
      <c r="A423" s="14"/>
      <c r="B423" s="45" t="s">
        <v>217</v>
      </c>
      <c r="C423" s="46">
        <v>0</v>
      </c>
      <c r="D423" s="46">
        <v>0</v>
      </c>
      <c r="E423" s="46">
        <f>C423+D423</f>
        <v>0</v>
      </c>
      <c r="F423" s="19">
        <v>0</v>
      </c>
      <c r="G423" s="46">
        <f>E423+F423</f>
        <v>0</v>
      </c>
      <c r="H423" s="16"/>
    </row>
    <row r="424" spans="1:8" x14ac:dyDescent="0.25">
      <c r="A424" s="14">
        <v>61200</v>
      </c>
      <c r="B424" s="45" t="s">
        <v>159</v>
      </c>
      <c r="C424" s="46">
        <v>0</v>
      </c>
      <c r="D424" s="46">
        <v>0</v>
      </c>
      <c r="E424" s="46">
        <f>C424+D424</f>
        <v>0</v>
      </c>
      <c r="F424" s="19">
        <v>0</v>
      </c>
      <c r="G424" s="46">
        <f>E424+F424</f>
        <v>0</v>
      </c>
      <c r="H424" s="46">
        <f>C424-G424</f>
        <v>0</v>
      </c>
    </row>
    <row r="425" spans="1:8" x14ac:dyDescent="0.25">
      <c r="A425" s="68"/>
      <c r="B425" s="69"/>
      <c r="C425" s="59"/>
      <c r="D425" s="59"/>
      <c r="E425" s="59"/>
      <c r="F425" s="59"/>
      <c r="G425" s="59"/>
      <c r="H425" s="59"/>
    </row>
    <row r="426" spans="1:8" ht="24" x14ac:dyDescent="0.25">
      <c r="A426" s="14"/>
      <c r="B426" s="65" t="s">
        <v>218</v>
      </c>
      <c r="C426" s="16">
        <f>C427</f>
        <v>0</v>
      </c>
      <c r="D426" s="16">
        <f t="shared" ref="D426:H431" si="176">D427</f>
        <v>0</v>
      </c>
      <c r="E426" s="16">
        <f t="shared" ref="E426:F426" si="177">E430</f>
        <v>12901634.630000001</v>
      </c>
      <c r="F426" s="16">
        <f t="shared" si="177"/>
        <v>8484717.1899999995</v>
      </c>
      <c r="G426" s="16">
        <f>G430</f>
        <v>8484717.1899999995</v>
      </c>
      <c r="H426" s="16">
        <f>H430</f>
        <v>4416917.4400000013</v>
      </c>
    </row>
    <row r="427" spans="1:8" x14ac:dyDescent="0.25">
      <c r="A427" s="14">
        <v>6100</v>
      </c>
      <c r="B427" s="15" t="s">
        <v>216</v>
      </c>
      <c r="C427" s="16">
        <f>C428</f>
        <v>0</v>
      </c>
      <c r="D427" s="16">
        <f t="shared" si="176"/>
        <v>0</v>
      </c>
      <c r="E427" s="16">
        <f t="shared" si="176"/>
        <v>0</v>
      </c>
      <c r="F427" s="28">
        <f t="shared" si="176"/>
        <v>0</v>
      </c>
      <c r="G427" s="16">
        <f t="shared" si="176"/>
        <v>0</v>
      </c>
      <c r="H427" s="16">
        <f t="shared" si="176"/>
        <v>0</v>
      </c>
    </row>
    <row r="428" spans="1:8" x14ac:dyDescent="0.25">
      <c r="A428" s="14">
        <v>61200</v>
      </c>
      <c r="B428" s="70"/>
      <c r="C428" s="16">
        <f>C429</f>
        <v>0</v>
      </c>
      <c r="D428" s="16">
        <f t="shared" si="176"/>
        <v>0</v>
      </c>
      <c r="E428" s="16">
        <f t="shared" si="176"/>
        <v>0</v>
      </c>
      <c r="F428" s="28">
        <f t="shared" si="176"/>
        <v>0</v>
      </c>
      <c r="G428" s="16">
        <f t="shared" si="176"/>
        <v>0</v>
      </c>
      <c r="H428" s="16">
        <f t="shared" si="176"/>
        <v>0</v>
      </c>
    </row>
    <row r="429" spans="1:8" x14ac:dyDescent="0.25">
      <c r="A429" s="52"/>
      <c r="B429" s="45" t="s">
        <v>219</v>
      </c>
      <c r="C429" s="46">
        <v>0</v>
      </c>
      <c r="D429" s="46">
        <v>0</v>
      </c>
      <c r="E429" s="46">
        <f>C429+D429</f>
        <v>0</v>
      </c>
      <c r="F429" s="19">
        <v>0</v>
      </c>
      <c r="G429" s="46">
        <f>F429</f>
        <v>0</v>
      </c>
      <c r="H429" s="46">
        <f>E429-G429</f>
        <v>0</v>
      </c>
    </row>
    <row r="430" spans="1:8" x14ac:dyDescent="0.25">
      <c r="A430" s="52">
        <v>6100</v>
      </c>
      <c r="B430" s="15" t="s">
        <v>216</v>
      </c>
      <c r="C430" s="16">
        <f>C431</f>
        <v>0</v>
      </c>
      <c r="D430" s="16">
        <f t="shared" si="176"/>
        <v>12901634.630000001</v>
      </c>
      <c r="E430" s="16">
        <f t="shared" si="176"/>
        <v>12901634.630000001</v>
      </c>
      <c r="F430" s="28">
        <f t="shared" si="176"/>
        <v>8484717.1899999995</v>
      </c>
      <c r="G430" s="28">
        <f t="shared" si="176"/>
        <v>8484717.1899999995</v>
      </c>
      <c r="H430" s="16">
        <f t="shared" si="176"/>
        <v>4416917.4400000013</v>
      </c>
    </row>
    <row r="431" spans="1:8" x14ac:dyDescent="0.25">
      <c r="A431" s="52">
        <v>6120</v>
      </c>
      <c r="B431" s="45" t="s">
        <v>220</v>
      </c>
      <c r="C431" s="16">
        <f>C432</f>
        <v>0</v>
      </c>
      <c r="D431" s="16">
        <f t="shared" si="176"/>
        <v>12901634.630000001</v>
      </c>
      <c r="E431" s="16">
        <f t="shared" si="176"/>
        <v>12901634.630000001</v>
      </c>
      <c r="F431" s="16">
        <f t="shared" si="176"/>
        <v>8484717.1899999995</v>
      </c>
      <c r="G431" s="16">
        <f t="shared" si="176"/>
        <v>8484717.1899999995</v>
      </c>
      <c r="H431" s="16">
        <f t="shared" si="176"/>
        <v>4416917.4400000013</v>
      </c>
    </row>
    <row r="432" spans="1:8" x14ac:dyDescent="0.25">
      <c r="A432" s="52"/>
      <c r="B432" s="45" t="s">
        <v>221</v>
      </c>
      <c r="C432" s="46">
        <v>0</v>
      </c>
      <c r="D432" s="46">
        <v>12901634.630000001</v>
      </c>
      <c r="E432" s="46">
        <f>C432+D432</f>
        <v>12901634.630000001</v>
      </c>
      <c r="F432" s="19">
        <v>8484717.1899999995</v>
      </c>
      <c r="G432" s="28">
        <f>F432</f>
        <v>8484717.1899999995</v>
      </c>
      <c r="H432" s="16">
        <f>E432-G432</f>
        <v>4416917.4400000013</v>
      </c>
    </row>
    <row r="433" spans="1:9" x14ac:dyDescent="0.25">
      <c r="A433" s="68"/>
      <c r="B433" s="69"/>
      <c r="C433" s="59"/>
      <c r="D433" s="59"/>
      <c r="E433" s="59"/>
      <c r="F433" s="59"/>
      <c r="G433" s="59"/>
      <c r="H433" s="59"/>
    </row>
    <row r="434" spans="1:9" x14ac:dyDescent="0.25">
      <c r="A434" s="14"/>
      <c r="B434" s="65" t="s">
        <v>210</v>
      </c>
      <c r="C434" s="16">
        <f>C435</f>
        <v>2673127.0000000005</v>
      </c>
      <c r="D434" s="16">
        <f t="shared" ref="D434:H435" si="178">D435</f>
        <v>0</v>
      </c>
      <c r="E434" s="16">
        <f t="shared" si="178"/>
        <v>2673127.0000000005</v>
      </c>
      <c r="F434" s="28">
        <f t="shared" si="178"/>
        <v>1323167.92</v>
      </c>
      <c r="G434" s="16">
        <f t="shared" si="178"/>
        <v>1323167.92</v>
      </c>
      <c r="H434" s="16">
        <f t="shared" si="178"/>
        <v>1349959.08</v>
      </c>
    </row>
    <row r="435" spans="1:9" x14ac:dyDescent="0.25">
      <c r="A435" s="14">
        <v>6100</v>
      </c>
      <c r="B435" s="15" t="s">
        <v>216</v>
      </c>
      <c r="C435" s="16">
        <f>C436</f>
        <v>2673127.0000000005</v>
      </c>
      <c r="D435" s="16">
        <f t="shared" si="178"/>
        <v>0</v>
      </c>
      <c r="E435" s="16">
        <f t="shared" si="178"/>
        <v>2673127.0000000005</v>
      </c>
      <c r="F435" s="28">
        <f t="shared" si="178"/>
        <v>1323167.92</v>
      </c>
      <c r="G435" s="16">
        <f t="shared" si="178"/>
        <v>1323167.92</v>
      </c>
      <c r="H435" s="16">
        <f t="shared" si="178"/>
        <v>1349959.08</v>
      </c>
    </row>
    <row r="436" spans="1:9" x14ac:dyDescent="0.25">
      <c r="A436" s="14">
        <v>61200</v>
      </c>
      <c r="B436" s="45" t="s">
        <v>219</v>
      </c>
      <c r="C436" s="16">
        <f>SUM(C437:C445)</f>
        <v>2673127.0000000005</v>
      </c>
      <c r="D436" s="16">
        <f t="shared" ref="D436" si="179">SUM(D437:D445)</f>
        <v>0</v>
      </c>
      <c r="E436" s="16">
        <f>SUM(E437:E445)</f>
        <v>2673127.0000000005</v>
      </c>
      <c r="F436" s="16">
        <f>SUM(F437:F445)</f>
        <v>1323167.92</v>
      </c>
      <c r="G436" s="16">
        <f>SUM(G437:G445)</f>
        <v>1323167.92</v>
      </c>
      <c r="H436" s="16">
        <f>SUM(H437:H445)</f>
        <v>1349959.08</v>
      </c>
    </row>
    <row r="437" spans="1:9" x14ac:dyDescent="0.25">
      <c r="A437" s="52">
        <v>61201</v>
      </c>
      <c r="B437" s="71" t="s">
        <v>222</v>
      </c>
      <c r="C437" s="72">
        <v>529169.38</v>
      </c>
      <c r="D437" s="46">
        <v>0</v>
      </c>
      <c r="E437" s="46">
        <f t="shared" ref="E437:E446" si="180">C437+D437</f>
        <v>529169.38</v>
      </c>
      <c r="F437" s="72">
        <v>528269.39</v>
      </c>
      <c r="G437" s="19">
        <f>F437</f>
        <v>528269.39</v>
      </c>
      <c r="H437" s="19">
        <f>E437-G437</f>
        <v>899.98999999999069</v>
      </c>
    </row>
    <row r="438" spans="1:9" x14ac:dyDescent="0.25">
      <c r="A438" s="52">
        <v>61202</v>
      </c>
      <c r="B438" s="73" t="s">
        <v>223</v>
      </c>
      <c r="C438" s="72">
        <v>19433.43</v>
      </c>
      <c r="D438" s="46">
        <v>0</v>
      </c>
      <c r="E438" s="46">
        <f t="shared" si="180"/>
        <v>19433.43</v>
      </c>
      <c r="F438" s="72">
        <f>23914.15-4480.72</f>
        <v>19433.43</v>
      </c>
      <c r="G438" s="19">
        <f t="shared" ref="G438:G445" si="181">F438</f>
        <v>19433.43</v>
      </c>
      <c r="H438" s="46">
        <f>C438-G438</f>
        <v>0</v>
      </c>
      <c r="I438" s="50"/>
    </row>
    <row r="439" spans="1:9" x14ac:dyDescent="0.25">
      <c r="A439" s="52">
        <v>61203</v>
      </c>
      <c r="B439" s="73" t="s">
        <v>224</v>
      </c>
      <c r="C439" s="72">
        <v>104867.36</v>
      </c>
      <c r="D439" s="46">
        <v>0</v>
      </c>
      <c r="E439" s="46">
        <f t="shared" si="180"/>
        <v>104867.36</v>
      </c>
      <c r="F439" s="72">
        <v>104867.36</v>
      </c>
      <c r="G439" s="19">
        <f t="shared" si="181"/>
        <v>104867.36</v>
      </c>
      <c r="H439" s="46">
        <f t="shared" ref="H439:H448" si="182">C439-G439</f>
        <v>0</v>
      </c>
    </row>
    <row r="440" spans="1:9" x14ac:dyDescent="0.25">
      <c r="A440" s="52">
        <v>61204</v>
      </c>
      <c r="B440" s="73" t="s">
        <v>225</v>
      </c>
      <c r="C440" s="72">
        <v>200398.2</v>
      </c>
      <c r="D440" s="46">
        <v>0</v>
      </c>
      <c r="E440" s="46">
        <f t="shared" si="180"/>
        <v>200398.2</v>
      </c>
      <c r="F440" s="72">
        <v>171198.74</v>
      </c>
      <c r="G440" s="19">
        <f t="shared" si="181"/>
        <v>171198.74</v>
      </c>
      <c r="H440" s="46">
        <f t="shared" si="182"/>
        <v>29199.460000000021</v>
      </c>
      <c r="I440" s="50"/>
    </row>
    <row r="441" spans="1:9" x14ac:dyDescent="0.25">
      <c r="A441" s="52">
        <v>61205</v>
      </c>
      <c r="B441" s="73" t="s">
        <v>225</v>
      </c>
      <c r="C441" s="72">
        <v>200398.82</v>
      </c>
      <c r="D441" s="46">
        <v>0</v>
      </c>
      <c r="E441" s="46">
        <f t="shared" si="180"/>
        <v>200398.82</v>
      </c>
      <c r="F441" s="72">
        <v>0</v>
      </c>
      <c r="G441" s="19">
        <f t="shared" si="181"/>
        <v>0</v>
      </c>
      <c r="H441" s="46">
        <f t="shared" si="182"/>
        <v>200398.82</v>
      </c>
    </row>
    <row r="442" spans="1:9" x14ac:dyDescent="0.25">
      <c r="A442" s="52">
        <v>61304</v>
      </c>
      <c r="B442" s="73" t="s">
        <v>225</v>
      </c>
      <c r="C442" s="72">
        <v>200398.82</v>
      </c>
      <c r="D442" s="46">
        <v>0</v>
      </c>
      <c r="E442" s="46">
        <f t="shared" si="180"/>
        <v>200398.82</v>
      </c>
      <c r="F442" s="72"/>
      <c r="G442" s="19">
        <f t="shared" si="181"/>
        <v>0</v>
      </c>
      <c r="H442" s="46">
        <f t="shared" si="182"/>
        <v>200398.82</v>
      </c>
    </row>
    <row r="443" spans="1:9" ht="25.5" x14ac:dyDescent="0.25">
      <c r="A443" s="52">
        <v>61305</v>
      </c>
      <c r="B443" s="73" t="s">
        <v>226</v>
      </c>
      <c r="C443" s="72">
        <v>119742.09</v>
      </c>
      <c r="D443" s="46">
        <v>0</v>
      </c>
      <c r="E443" s="46">
        <f t="shared" si="180"/>
        <v>119742.09</v>
      </c>
      <c r="F443" s="72"/>
      <c r="G443" s="19">
        <f t="shared" si="181"/>
        <v>0</v>
      </c>
      <c r="H443" s="46">
        <f t="shared" si="182"/>
        <v>119742.09</v>
      </c>
    </row>
    <row r="444" spans="1:9" ht="25.5" x14ac:dyDescent="0.25">
      <c r="A444" s="52">
        <v>61306</v>
      </c>
      <c r="B444" s="73" t="s">
        <v>227</v>
      </c>
      <c r="C444" s="72">
        <v>499399</v>
      </c>
      <c r="D444" s="46">
        <v>0</v>
      </c>
      <c r="E444" s="46">
        <f t="shared" si="180"/>
        <v>499399</v>
      </c>
      <c r="F444" s="72">
        <v>499399</v>
      </c>
      <c r="G444" s="19">
        <f t="shared" si="181"/>
        <v>499399</v>
      </c>
      <c r="H444" s="46">
        <f t="shared" si="182"/>
        <v>0</v>
      </c>
    </row>
    <row r="445" spans="1:9" x14ac:dyDescent="0.25">
      <c r="A445" s="52">
        <v>61307</v>
      </c>
      <c r="B445" s="73" t="s">
        <v>228</v>
      </c>
      <c r="C445" s="74">
        <f>904187.26-104867.36</f>
        <v>799319.9</v>
      </c>
      <c r="D445" s="46">
        <v>0</v>
      </c>
      <c r="E445" s="46">
        <f t="shared" si="180"/>
        <v>799319.9</v>
      </c>
      <c r="F445" s="19">
        <v>0</v>
      </c>
      <c r="G445" s="19">
        <f t="shared" si="181"/>
        <v>0</v>
      </c>
      <c r="H445" s="46">
        <f t="shared" si="182"/>
        <v>799319.9</v>
      </c>
    </row>
    <row r="446" spans="1:9" ht="24" x14ac:dyDescent="0.25">
      <c r="A446" s="110"/>
      <c r="B446" s="111" t="s">
        <v>229</v>
      </c>
      <c r="C446" s="112">
        <v>0</v>
      </c>
      <c r="D446" s="113">
        <v>4480.72</v>
      </c>
      <c r="E446" s="112">
        <f t="shared" si="180"/>
        <v>4480.72</v>
      </c>
      <c r="F446" s="113">
        <v>4480.72</v>
      </c>
      <c r="G446" s="112">
        <f>F446</f>
        <v>4480.72</v>
      </c>
      <c r="H446" s="112">
        <f>E446-G446</f>
        <v>0</v>
      </c>
    </row>
    <row r="447" spans="1:9" x14ac:dyDescent="0.25">
      <c r="A447" s="52"/>
      <c r="B447" s="45"/>
      <c r="C447" s="46">
        <v>0</v>
      </c>
      <c r="D447" s="46">
        <v>0</v>
      </c>
      <c r="E447" s="46">
        <v>0</v>
      </c>
      <c r="F447" s="19">
        <v>0</v>
      </c>
      <c r="G447" s="46">
        <f t="shared" ref="G447:G448" si="183">E447+F447</f>
        <v>0</v>
      </c>
      <c r="H447" s="46">
        <f t="shared" si="182"/>
        <v>0</v>
      </c>
    </row>
    <row r="448" spans="1:9" x14ac:dyDescent="0.25">
      <c r="A448" s="52"/>
      <c r="B448" s="45"/>
      <c r="C448" s="46">
        <v>0</v>
      </c>
      <c r="D448" s="46">
        <v>0</v>
      </c>
      <c r="E448" s="46">
        <v>0</v>
      </c>
      <c r="F448" s="19">
        <v>0</v>
      </c>
      <c r="G448" s="46">
        <f t="shared" si="183"/>
        <v>0</v>
      </c>
      <c r="H448" s="46">
        <f t="shared" si="182"/>
        <v>0</v>
      </c>
    </row>
    <row r="449" spans="1:8" x14ac:dyDescent="0.25">
      <c r="A449" s="68"/>
      <c r="B449" s="69"/>
      <c r="C449" s="59"/>
      <c r="D449" s="59"/>
      <c r="E449" s="59"/>
      <c r="F449" s="59"/>
      <c r="G449" s="59"/>
      <c r="H449" s="59"/>
    </row>
    <row r="450" spans="1:8" x14ac:dyDescent="0.25">
      <c r="A450" s="14"/>
      <c r="B450" s="65" t="s">
        <v>230</v>
      </c>
      <c r="C450" s="16">
        <f t="shared" ref="C450:H452" si="184">C451</f>
        <v>0</v>
      </c>
      <c r="D450" s="16">
        <f t="shared" si="184"/>
        <v>1977999.98</v>
      </c>
      <c r="E450" s="16">
        <f t="shared" si="184"/>
        <v>1977999.98</v>
      </c>
      <c r="F450" s="28">
        <f t="shared" si="184"/>
        <v>1977999.98</v>
      </c>
      <c r="G450" s="16">
        <f t="shared" si="184"/>
        <v>1977999.98</v>
      </c>
      <c r="H450" s="16">
        <f t="shared" si="184"/>
        <v>0</v>
      </c>
    </row>
    <row r="451" spans="1:8" x14ac:dyDescent="0.25">
      <c r="A451" s="14">
        <v>6100</v>
      </c>
      <c r="B451" s="15" t="s">
        <v>216</v>
      </c>
      <c r="C451" s="16">
        <f t="shared" si="184"/>
        <v>0</v>
      </c>
      <c r="D451" s="16">
        <f t="shared" si="184"/>
        <v>1977999.98</v>
      </c>
      <c r="E451" s="16">
        <f t="shared" si="184"/>
        <v>1977999.98</v>
      </c>
      <c r="F451" s="16">
        <f t="shared" si="184"/>
        <v>1977999.98</v>
      </c>
      <c r="G451" s="16">
        <f t="shared" si="184"/>
        <v>1977999.98</v>
      </c>
      <c r="H451" s="16">
        <f t="shared" si="184"/>
        <v>0</v>
      </c>
    </row>
    <row r="452" spans="1:8" x14ac:dyDescent="0.25">
      <c r="A452" s="14">
        <v>61200</v>
      </c>
      <c r="B452" s="45" t="s">
        <v>231</v>
      </c>
      <c r="C452" s="16">
        <f t="shared" si="184"/>
        <v>0</v>
      </c>
      <c r="D452" s="16">
        <f>SUM(D453:D459)</f>
        <v>1977999.98</v>
      </c>
      <c r="E452" s="16">
        <f t="shared" ref="E452:H452" si="185">SUM(E453:E459)</f>
        <v>1977999.98</v>
      </c>
      <c r="F452" s="16">
        <f t="shared" si="185"/>
        <v>1977999.98</v>
      </c>
      <c r="G452" s="16">
        <f t="shared" si="185"/>
        <v>1977999.98</v>
      </c>
      <c r="H452" s="16">
        <f t="shared" si="185"/>
        <v>0</v>
      </c>
    </row>
    <row r="453" spans="1:8" ht="22.5" x14ac:dyDescent="0.25">
      <c r="A453" s="14">
        <v>61201</v>
      </c>
      <c r="B453" s="75" t="s">
        <v>232</v>
      </c>
      <c r="C453" s="46">
        <v>0</v>
      </c>
      <c r="D453" s="46">
        <v>435608.94</v>
      </c>
      <c r="E453" s="46">
        <f>C453+D453</f>
        <v>435608.94</v>
      </c>
      <c r="F453" s="46">
        <v>435608.94</v>
      </c>
      <c r="G453" s="46">
        <f>F453</f>
        <v>435608.94</v>
      </c>
      <c r="H453" s="46">
        <f>E453-G453</f>
        <v>0</v>
      </c>
    </row>
    <row r="454" spans="1:8" x14ac:dyDescent="0.25">
      <c r="A454" s="14"/>
      <c r="B454" s="75" t="s">
        <v>233</v>
      </c>
      <c r="C454" s="46"/>
      <c r="D454" s="46">
        <v>162396.9</v>
      </c>
      <c r="E454" s="46">
        <f t="shared" ref="E454:E459" si="186">C454+D454</f>
        <v>162396.9</v>
      </c>
      <c r="F454" s="46">
        <v>162396.9</v>
      </c>
      <c r="G454" s="46">
        <f t="shared" ref="G454:G459" si="187">F454</f>
        <v>162396.9</v>
      </c>
      <c r="H454" s="46">
        <f t="shared" ref="H454:H459" si="188">E454-G454</f>
        <v>0</v>
      </c>
    </row>
    <row r="455" spans="1:8" ht="22.5" x14ac:dyDescent="0.25">
      <c r="A455" s="14"/>
      <c r="B455" s="75" t="s">
        <v>234</v>
      </c>
      <c r="C455" s="46"/>
      <c r="D455" s="46">
        <v>293837.68</v>
      </c>
      <c r="E455" s="46">
        <f t="shared" si="186"/>
        <v>293837.68</v>
      </c>
      <c r="F455" s="46">
        <v>293837.68</v>
      </c>
      <c r="G455" s="46">
        <f t="shared" si="187"/>
        <v>293837.68</v>
      </c>
      <c r="H455" s="46">
        <f t="shared" si="188"/>
        <v>0</v>
      </c>
    </row>
    <row r="456" spans="1:8" x14ac:dyDescent="0.25">
      <c r="A456" s="14"/>
      <c r="B456" s="75" t="s">
        <v>235</v>
      </c>
      <c r="C456" s="46"/>
      <c r="D456" s="46">
        <v>120419.36</v>
      </c>
      <c r="E456" s="46">
        <f t="shared" si="186"/>
        <v>120419.36</v>
      </c>
      <c r="F456" s="46">
        <v>120419.36</v>
      </c>
      <c r="G456" s="46">
        <f t="shared" si="187"/>
        <v>120419.36</v>
      </c>
      <c r="H456" s="46">
        <f t="shared" si="188"/>
        <v>0</v>
      </c>
    </row>
    <row r="457" spans="1:8" ht="22.5" x14ac:dyDescent="0.25">
      <c r="A457" s="14"/>
      <c r="B457" s="75" t="s">
        <v>236</v>
      </c>
      <c r="C457" s="46"/>
      <c r="D457" s="46">
        <v>413541.03</v>
      </c>
      <c r="E457" s="46">
        <f t="shared" si="186"/>
        <v>413541.03</v>
      </c>
      <c r="F457" s="46">
        <v>413541.03</v>
      </c>
      <c r="G457" s="46">
        <f t="shared" si="187"/>
        <v>413541.03</v>
      </c>
      <c r="H457" s="46">
        <f t="shared" si="188"/>
        <v>0</v>
      </c>
    </row>
    <row r="458" spans="1:8" ht="22.5" x14ac:dyDescent="0.25">
      <c r="A458" s="14"/>
      <c r="B458" s="75" t="s">
        <v>237</v>
      </c>
      <c r="C458" s="46"/>
      <c r="D458" s="46">
        <v>350922.63</v>
      </c>
      <c r="E458" s="46">
        <f t="shared" si="186"/>
        <v>350922.63</v>
      </c>
      <c r="F458" s="46">
        <v>350922.63</v>
      </c>
      <c r="G458" s="46">
        <f t="shared" si="187"/>
        <v>350922.63</v>
      </c>
      <c r="H458" s="46">
        <f t="shared" si="188"/>
        <v>0</v>
      </c>
    </row>
    <row r="459" spans="1:8" ht="22.5" x14ac:dyDescent="0.25">
      <c r="A459" s="14"/>
      <c r="B459" s="75" t="s">
        <v>238</v>
      </c>
      <c r="C459" s="46"/>
      <c r="D459" s="46">
        <v>201273.44</v>
      </c>
      <c r="E459" s="46">
        <f t="shared" si="186"/>
        <v>201273.44</v>
      </c>
      <c r="F459" s="46">
        <v>201273.44</v>
      </c>
      <c r="G459" s="46">
        <f t="shared" si="187"/>
        <v>201273.44</v>
      </c>
      <c r="H459" s="46">
        <f t="shared" si="188"/>
        <v>0</v>
      </c>
    </row>
    <row r="460" spans="1:8" x14ac:dyDescent="0.25">
      <c r="A460" s="14"/>
      <c r="B460" s="65" t="s">
        <v>239</v>
      </c>
      <c r="C460" s="16">
        <f t="shared" ref="C460:H460" si="189">C461</f>
        <v>0</v>
      </c>
      <c r="D460" s="16">
        <f t="shared" si="189"/>
        <v>0</v>
      </c>
      <c r="E460" s="16">
        <f t="shared" si="189"/>
        <v>0</v>
      </c>
      <c r="F460" s="28">
        <f t="shared" si="189"/>
        <v>0</v>
      </c>
      <c r="G460" s="16">
        <f t="shared" si="189"/>
        <v>0</v>
      </c>
      <c r="H460" s="16">
        <f t="shared" si="189"/>
        <v>0</v>
      </c>
    </row>
    <row r="461" spans="1:8" x14ac:dyDescent="0.25">
      <c r="A461" s="14">
        <v>6100</v>
      </c>
      <c r="B461" s="15" t="s">
        <v>216</v>
      </c>
      <c r="C461" s="16">
        <v>0</v>
      </c>
      <c r="D461" s="16">
        <v>0</v>
      </c>
      <c r="E461" s="16">
        <v>0</v>
      </c>
      <c r="F461" s="28">
        <v>0</v>
      </c>
      <c r="G461" s="16">
        <v>0</v>
      </c>
      <c r="H461" s="16">
        <v>0</v>
      </c>
    </row>
    <row r="462" spans="1:8" x14ac:dyDescent="0.25">
      <c r="A462" s="14">
        <v>61200</v>
      </c>
      <c r="B462" s="45" t="s">
        <v>231</v>
      </c>
      <c r="C462" s="16">
        <v>0</v>
      </c>
      <c r="D462" s="16">
        <v>0</v>
      </c>
      <c r="E462" s="16">
        <v>0</v>
      </c>
      <c r="F462" s="28">
        <v>0</v>
      </c>
      <c r="G462" s="16">
        <v>0</v>
      </c>
      <c r="H462" s="16">
        <v>0</v>
      </c>
    </row>
    <row r="463" spans="1:8" x14ac:dyDescent="0.25">
      <c r="A463" s="14">
        <v>61201</v>
      </c>
      <c r="B463" s="45" t="s">
        <v>240</v>
      </c>
      <c r="C463" s="46">
        <v>0</v>
      </c>
      <c r="D463" s="46">
        <v>0</v>
      </c>
      <c r="E463" s="46">
        <v>0</v>
      </c>
      <c r="F463" s="19">
        <v>0</v>
      </c>
      <c r="G463" s="46">
        <v>0</v>
      </c>
      <c r="H463" s="46">
        <f>C463-G463</f>
        <v>0</v>
      </c>
    </row>
    <row r="464" spans="1:8" x14ac:dyDescent="0.25">
      <c r="A464" s="14">
        <v>61400</v>
      </c>
      <c r="B464" s="45" t="s">
        <v>241</v>
      </c>
      <c r="C464" s="16">
        <v>0</v>
      </c>
      <c r="D464" s="16">
        <v>0</v>
      </c>
      <c r="E464" s="16">
        <v>0</v>
      </c>
      <c r="F464" s="28">
        <v>0</v>
      </c>
      <c r="G464" s="16">
        <v>0</v>
      </c>
      <c r="H464" s="16">
        <v>0</v>
      </c>
    </row>
    <row r="465" spans="1:8" x14ac:dyDescent="0.25">
      <c r="A465" s="68"/>
      <c r="B465" s="76"/>
      <c r="C465" s="77"/>
      <c r="D465" s="77"/>
      <c r="E465" s="77"/>
      <c r="F465" s="77"/>
      <c r="G465" s="77"/>
      <c r="H465" s="77"/>
    </row>
    <row r="466" spans="1:8" x14ac:dyDescent="0.25">
      <c r="A466" s="14"/>
      <c r="B466" s="65" t="s">
        <v>242</v>
      </c>
      <c r="C466" s="16">
        <f>C467</f>
        <v>0</v>
      </c>
      <c r="D466" s="16">
        <f t="shared" ref="D466:H467" si="190">D467</f>
        <v>0</v>
      </c>
      <c r="E466" s="16">
        <f t="shared" si="190"/>
        <v>0</v>
      </c>
      <c r="F466" s="28">
        <f t="shared" si="190"/>
        <v>0</v>
      </c>
      <c r="G466" s="16">
        <f t="shared" si="190"/>
        <v>0</v>
      </c>
      <c r="H466" s="16">
        <f t="shared" si="190"/>
        <v>0</v>
      </c>
    </row>
    <row r="467" spans="1:8" x14ac:dyDescent="0.25">
      <c r="A467" s="14">
        <v>6100</v>
      </c>
      <c r="B467" s="15" t="s">
        <v>216</v>
      </c>
      <c r="C467" s="16">
        <v>0</v>
      </c>
      <c r="D467" s="16">
        <v>0</v>
      </c>
      <c r="E467" s="16">
        <v>0</v>
      </c>
      <c r="F467" s="28">
        <f>F468</f>
        <v>0</v>
      </c>
      <c r="G467" s="16">
        <f t="shared" si="190"/>
        <v>0</v>
      </c>
      <c r="H467" s="16">
        <f t="shared" si="190"/>
        <v>0</v>
      </c>
    </row>
    <row r="468" spans="1:8" x14ac:dyDescent="0.25">
      <c r="A468" s="14">
        <v>61400</v>
      </c>
      <c r="B468" s="45" t="s">
        <v>241</v>
      </c>
      <c r="C468" s="16">
        <v>0</v>
      </c>
      <c r="D468" s="16">
        <v>0</v>
      </c>
      <c r="E468" s="16">
        <v>0</v>
      </c>
      <c r="F468" s="28">
        <f>F469</f>
        <v>0</v>
      </c>
      <c r="G468" s="16">
        <f>G469</f>
        <v>0</v>
      </c>
      <c r="H468" s="16">
        <f>H469</f>
        <v>0</v>
      </c>
    </row>
    <row r="469" spans="1:8" ht="15" customHeight="1" x14ac:dyDescent="0.25">
      <c r="A469" s="78">
        <v>61401</v>
      </c>
      <c r="B469" s="79" t="s">
        <v>243</v>
      </c>
      <c r="C469" s="80">
        <v>0</v>
      </c>
      <c r="D469" s="80">
        <v>0</v>
      </c>
      <c r="E469" s="46">
        <v>0</v>
      </c>
      <c r="F469" s="19">
        <v>0</v>
      </c>
      <c r="G469" s="46">
        <f>F469</f>
        <v>0</v>
      </c>
      <c r="H469" s="46">
        <v>0</v>
      </c>
    </row>
    <row r="470" spans="1:8" x14ac:dyDescent="0.25">
      <c r="A470" s="68"/>
      <c r="B470" s="76"/>
      <c r="C470" s="77"/>
      <c r="D470" s="77"/>
      <c r="E470" s="77"/>
      <c r="F470" s="77"/>
      <c r="G470" s="77"/>
      <c r="H470" s="77"/>
    </row>
    <row r="471" spans="1:8" x14ac:dyDescent="0.25">
      <c r="A471" s="81"/>
      <c r="B471" s="82" t="s">
        <v>244</v>
      </c>
      <c r="C471" s="83"/>
      <c r="D471" s="16"/>
      <c r="E471" s="16"/>
      <c r="F471" s="28"/>
      <c r="G471" s="16"/>
      <c r="H471" s="16"/>
    </row>
    <row r="472" spans="1:8" x14ac:dyDescent="0.25">
      <c r="A472" s="84"/>
      <c r="B472" s="85" t="s">
        <v>13</v>
      </c>
      <c r="C472" s="86"/>
      <c r="D472" s="16"/>
      <c r="E472" s="16"/>
      <c r="F472" s="28"/>
      <c r="G472" s="16"/>
      <c r="H472" s="16"/>
    </row>
    <row r="473" spans="1:8" x14ac:dyDescent="0.25">
      <c r="A473" s="84">
        <v>9000</v>
      </c>
      <c r="B473" s="87" t="s">
        <v>244</v>
      </c>
      <c r="C473" s="86">
        <f>C474</f>
        <v>755746.56</v>
      </c>
      <c r="D473" s="86">
        <f t="shared" ref="D473:H474" si="191">D474</f>
        <v>-755746.56</v>
      </c>
      <c r="E473" s="86">
        <f t="shared" si="191"/>
        <v>0</v>
      </c>
      <c r="F473" s="86">
        <f t="shared" si="191"/>
        <v>0</v>
      </c>
      <c r="G473" s="86">
        <f t="shared" si="191"/>
        <v>0</v>
      </c>
      <c r="H473" s="86">
        <f t="shared" si="191"/>
        <v>0</v>
      </c>
    </row>
    <row r="474" spans="1:8" x14ac:dyDescent="0.25">
      <c r="A474" s="84">
        <v>9900</v>
      </c>
      <c r="B474" s="87" t="s">
        <v>245</v>
      </c>
      <c r="C474" s="86">
        <f>C475</f>
        <v>755746.56</v>
      </c>
      <c r="D474" s="86">
        <f t="shared" si="191"/>
        <v>-755746.56</v>
      </c>
      <c r="E474" s="86">
        <f>C474+D474</f>
        <v>0</v>
      </c>
      <c r="F474" s="86">
        <f t="shared" si="191"/>
        <v>0</v>
      </c>
      <c r="G474" s="86">
        <f t="shared" si="191"/>
        <v>0</v>
      </c>
      <c r="H474" s="86">
        <f t="shared" si="191"/>
        <v>0</v>
      </c>
    </row>
    <row r="475" spans="1:8" x14ac:dyDescent="0.25">
      <c r="A475" s="84">
        <v>99100</v>
      </c>
      <c r="B475" s="87" t="s">
        <v>246</v>
      </c>
      <c r="C475" s="86">
        <f>755746.56</f>
        <v>755746.56</v>
      </c>
      <c r="D475" s="86">
        <v>-755746.56</v>
      </c>
      <c r="E475" s="86">
        <f>C475+D475</f>
        <v>0</v>
      </c>
      <c r="F475" s="86">
        <v>0</v>
      </c>
      <c r="G475" s="86">
        <v>0</v>
      </c>
      <c r="H475" s="86">
        <f>E475-G475</f>
        <v>0</v>
      </c>
    </row>
    <row r="476" spans="1:8" x14ac:dyDescent="0.25">
      <c r="A476" s="88"/>
      <c r="B476" s="89"/>
      <c r="C476" s="16"/>
      <c r="D476" s="16"/>
      <c r="E476" s="16"/>
      <c r="F476" s="28"/>
      <c r="G476" s="16"/>
      <c r="H476" s="16"/>
    </row>
    <row r="477" spans="1:8" ht="15" customHeight="1" x14ac:dyDescent="0.25">
      <c r="A477" s="88"/>
      <c r="B477" s="89"/>
      <c r="C477" s="16"/>
      <c r="D477" s="16"/>
      <c r="E477" s="16"/>
      <c r="F477" s="28"/>
      <c r="G477" s="16"/>
      <c r="H477" s="16"/>
    </row>
    <row r="478" spans="1:8" x14ac:dyDescent="0.25">
      <c r="A478" s="93" t="s">
        <v>247</v>
      </c>
      <c r="B478" s="94"/>
      <c r="C478" s="90">
        <f t="shared" ref="C478:G478" si="192">C11+C104+C180+C319+C383+C420+C473</f>
        <v>34499539</v>
      </c>
      <c r="D478" s="90">
        <f t="shared" si="192"/>
        <v>9046309.6199999992</v>
      </c>
      <c r="E478" s="90">
        <f t="shared" si="192"/>
        <v>56447483.249999993</v>
      </c>
      <c r="F478" s="90">
        <f t="shared" si="192"/>
        <v>50680536.729999989</v>
      </c>
      <c r="G478" s="90">
        <f t="shared" si="192"/>
        <v>50680536.729999989</v>
      </c>
      <c r="H478" s="90">
        <f>H11+H104+H180+H319+H383+H420+H473</f>
        <v>5852019.7100000018</v>
      </c>
    </row>
    <row r="480" spans="1:8" x14ac:dyDescent="0.25">
      <c r="F480" s="91"/>
    </row>
    <row r="485" spans="6:6" x14ac:dyDescent="0.25">
      <c r="F485" s="91"/>
    </row>
  </sheetData>
  <mergeCells count="8">
    <mergeCell ref="A478:B478"/>
    <mergeCell ref="A5:H5"/>
    <mergeCell ref="A6:H6"/>
    <mergeCell ref="A7:H7"/>
    <mergeCell ref="A8:H8"/>
    <mergeCell ref="A9:B10"/>
    <mergeCell ref="C9:G9"/>
    <mergeCell ref="H9:H10"/>
  </mergeCells>
  <dataValidations count="1">
    <dataValidation type="decimal" errorStyle="warning" operator="equal" allowBlank="1" showInputMessage="1" showErrorMessage="1" errorTitle="Favor de verificar" error="El GRAN TOTAL debe de coincidir con la suma de todos los SUBTOTALES." sqref="C478:H478">
      <formula1>SUM(E11:E469)</formula1>
    </dataValidation>
  </dataValidations>
  <printOptions horizontalCentered="1"/>
  <pageMargins left="0.26" right="0.17" top="0.35433070866141736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2017-03-27T17:25:03Z</cp:lastPrinted>
  <dcterms:created xsi:type="dcterms:W3CDTF">2016-11-10T20:29:57Z</dcterms:created>
  <dcterms:modified xsi:type="dcterms:W3CDTF">2017-03-30T22:21:03Z</dcterms:modified>
</cp:coreProperties>
</file>